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726" activeTab="0"/>
  </bookViews>
  <sheets>
    <sheet name="Dashboard" sheetId="1" r:id="rId1"/>
    <sheet name="Results" sheetId="2" r:id="rId2"/>
    <sheet name="Instructions" sheetId="3" r:id="rId3"/>
    <sheet name="Gen Test Cases" sheetId="4" r:id="rId4"/>
    <sheet name="MFD Test Cases" sheetId="5" r:id="rId5"/>
    <sheet name="HVP Test Cases" sheetId="6" r:id="rId6"/>
    <sheet name="Appendix" sheetId="7" r:id="rId7"/>
    <sheet name="Change Log" sheetId="8" r:id="rId8"/>
  </sheets>
  <definedNames>
    <definedName name="_xlnm._FilterDatabase" localSheetId="3" hidden="1">'Gen Test Cases'!$A$2:$M$21</definedName>
    <definedName name="_xlnm._FilterDatabase" localSheetId="5" hidden="1">'HVP Test Cases'!$A$2:$L$2</definedName>
    <definedName name="_xlnm._FilterDatabase" localSheetId="4" hidden="1">'MFD Test Cases'!$A$2:$L$2</definedName>
    <definedName name="_xlfn.COUNTIFS" hidden="1">#NAME?</definedName>
    <definedName name="_xlnm.Print_Area" localSheetId="6">'Appendix'!$A$1:$N$26</definedName>
    <definedName name="_xlnm.Print_Area" localSheetId="7">'Change Log'!$A$1:$D$13</definedName>
    <definedName name="_xlnm.Print_Area" localSheetId="0">'Dashboard'!$A$1:$C$42</definedName>
    <definedName name="_xlnm.Print_Area" localSheetId="5">'HVP Test Cases'!$A$1:$J$7</definedName>
    <definedName name="_xlnm.Print_Area" localSheetId="2">'Instructions'!$A$1:$N$43</definedName>
    <definedName name="_xlnm.Print_Area" localSheetId="4">'MFD Test Cases'!$A$1:$J$17</definedName>
    <definedName name="_xlnm.Print_Area" localSheetId="1">'Results'!$A$1:$P$7</definedName>
    <definedName name="_xlnm.Print_Titles" localSheetId="5">'HVP Test Cases'!$2:$2</definedName>
    <definedName name="_xlnm.Print_Titles" localSheetId="4">'MFD Test Cases'!$2:$2</definedName>
  </definedNames>
  <calcPr fullCalcOnLoad="1"/>
</workbook>
</file>

<file path=xl/sharedStrings.xml><?xml version="1.0" encoding="utf-8"?>
<sst xmlns="http://schemas.openxmlformats.org/spreadsheetml/2006/main" count="633" uniqueCount="416">
  <si>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</si>
  <si>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</si>
  <si>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</si>
  <si>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</si>
  <si>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</si>
  <si>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</si>
  <si>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</si>
  <si>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</si>
  <si>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</si>
  <si>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</si>
  <si>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</si>
  <si>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</si>
  <si>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</si>
  <si>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</si>
  <si>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</si>
  <si>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</si>
  <si>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</si>
  <si>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</si>
  <si>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Ignore fields below</t>
  </si>
  <si>
    <t>Test (Automated SCAP &amp; Manual Test Cases)</t>
  </si>
  <si>
    <t>Test (Manual Test Cases Only)</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</si>
  <si>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</si>
  <si>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</si>
  <si>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</si>
  <si>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</si>
  <si>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</si>
  <si>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</si>
  <si>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</si>
  <si>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</si>
  <si>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</si>
  <si>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</si>
  <si>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</si>
  <si>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</si>
  <si>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</si>
  <si>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</si>
  <si>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</si>
  <si>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</si>
  <si>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</si>
  <si>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</si>
  <si>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</si>
  <si>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</si>
  <si>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</si>
  <si>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</si>
  <si>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</si>
  <si>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</si>
  <si>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</si>
  <si>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</si>
  <si>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</si>
  <si>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</si>
  <si>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</si>
  <si>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</si>
  <si>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</si>
  <si>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</si>
  <si>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</si>
  <si>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</si>
  <si>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</si>
  <si>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</si>
  <si>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</si>
  <si>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</si>
  <si>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</si>
  <si>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</si>
  <si>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</si>
  <si>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</si>
  <si>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</si>
  <si>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</si>
  <si>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</si>
  <si>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</si>
  <si>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</si>
  <si>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</si>
  <si>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</si>
  <si>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</si>
  <si>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</si>
  <si>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</si>
  <si>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</si>
  <si>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</si>
  <si>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</si>
  <si>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</si>
  <si>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</si>
  <si>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</si>
  <si>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</si>
  <si>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</si>
  <si>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</si>
  <si>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</si>
  <si>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</si>
  <si>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</si>
  <si>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</si>
  <si>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</si>
  <si>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</si>
  <si>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</si>
  <si>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</si>
  <si>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</si>
  <si>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</si>
  <si>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</si>
  <si>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</si>
  <si>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</si>
  <si>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</si>
  <si>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</si>
  <si>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</si>
  <si>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</si>
  <si>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</si>
  <si>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</si>
  <si>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</si>
  <si>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</si>
  <si>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</si>
  <si>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Out of Scope Controls - Unselected NIST 800-53 Controls</t>
  </si>
  <si>
    <t>NIST Control Name</t>
  </si>
  <si>
    <t>Test Procedures</t>
  </si>
  <si>
    <t>SC-4</t>
  </si>
  <si>
    <t>IA-2</t>
  </si>
  <si>
    <t>AC-6</t>
  </si>
  <si>
    <t>IA-5</t>
  </si>
  <si>
    <t>AC-3</t>
  </si>
  <si>
    <t>AC-11</t>
  </si>
  <si>
    <t>CM-6</t>
  </si>
  <si>
    <t>AU-2</t>
  </si>
  <si>
    <t>AU-6</t>
  </si>
  <si>
    <t>Information in Shared Resources</t>
  </si>
  <si>
    <t>Authenticator Management</t>
  </si>
  <si>
    <t>Access Enforcement</t>
  </si>
  <si>
    <t>Session Lock</t>
  </si>
  <si>
    <t>Configuration Settings</t>
  </si>
  <si>
    <t>Auditable Events</t>
  </si>
  <si>
    <t>▪ NIST Control Name</t>
  </si>
  <si>
    <t>PE-17, PE-18, PM-4, PS-1, PS-2, PS-3, PS-4, PS-5, PS-6, PS-7, PS-8, SA-9, SI-12</t>
  </si>
  <si>
    <t>MFD-01</t>
  </si>
  <si>
    <t>MFD-02</t>
  </si>
  <si>
    <t>MFD-03</t>
  </si>
  <si>
    <t>MFD-04</t>
  </si>
  <si>
    <t>MFD-05</t>
  </si>
  <si>
    <t>MFD-06</t>
  </si>
  <si>
    <t>MFD-07</t>
  </si>
  <si>
    <t>MFD-08</t>
  </si>
  <si>
    <t>MFD-09</t>
  </si>
  <si>
    <t>MFD-10</t>
  </si>
  <si>
    <t>MFD-11</t>
  </si>
  <si>
    <t>MFD-12</t>
  </si>
  <si>
    <t>MFD-13</t>
  </si>
  <si>
    <t>MFD-14</t>
  </si>
  <si>
    <t>MFD-15</t>
  </si>
  <si>
    <t>CM-7</t>
  </si>
  <si>
    <t>SC-7</t>
  </si>
  <si>
    <t>AC-17</t>
  </si>
  <si>
    <t>AU-3</t>
  </si>
  <si>
    <t>PL-1</t>
  </si>
  <si>
    <t>PE-5</t>
  </si>
  <si>
    <t>IA-6</t>
  </si>
  <si>
    <t>AC-7</t>
  </si>
  <si>
    <t>Examine</t>
  </si>
  <si>
    <t>Interview / Examine</t>
  </si>
  <si>
    <t>Examine / Test</t>
  </si>
  <si>
    <t>Reference</t>
  </si>
  <si>
    <t>MFD STIG_2.1, MFD01.001</t>
  </si>
  <si>
    <t>MFD STIG_2.1, MFD01.002</t>
  </si>
  <si>
    <t>MFD STIG_2.1, MFD01.003</t>
  </si>
  <si>
    <t>MFD STIG_2.1, MFD02.001</t>
  </si>
  <si>
    <t>MFD STIG_2.1, MFD02.002</t>
  </si>
  <si>
    <t>MFD STIG_2.1, MFD02.004</t>
  </si>
  <si>
    <t>MFD STIG_2.1, MFD02.003</t>
  </si>
  <si>
    <t>MFD STIG_2.1, MFD02.005</t>
  </si>
  <si>
    <t>MFD STIG_2.1, MFD03.001</t>
  </si>
  <si>
    <t>MFD STIG_2.1, MFD04.001</t>
  </si>
  <si>
    <t>MFD STIG_2.1, MFD05.001</t>
  </si>
  <si>
    <t>MFD STIG_2.1, MFD06.001</t>
  </si>
  <si>
    <t>Safeguards Custom (addition to MFD06.006)</t>
  </si>
  <si>
    <t>MFD STIG_2.1, MFD06.002</t>
  </si>
  <si>
    <t>MFD STIG_2.1, MFD07.002</t>
  </si>
  <si>
    <t>MFD STIG_2.1, MFD07.003</t>
  </si>
  <si>
    <t>MFD STIG_2.1, MFD07.004</t>
  </si>
  <si>
    <t>MFD STIG_2.1, MFD07.005</t>
  </si>
  <si>
    <t>MFD STIG_2.1, MFD08.001</t>
  </si>
  <si>
    <t>MFD STIG_2.1, MFD08.002</t>
  </si>
  <si>
    <t>Safeguards Custom</t>
  </si>
  <si>
    <t>Test Objective</t>
  </si>
  <si>
    <t>Least Functionality</t>
  </si>
  <si>
    <t>Boundary Protection</t>
  </si>
  <si>
    <t>Remote Access</t>
  </si>
  <si>
    <t>Content of Audit Records</t>
  </si>
  <si>
    <t>Security Planning Policy and Procedures</t>
  </si>
  <si>
    <t>Authenticator Feedback</t>
  </si>
  <si>
    <t>Unsuccessful Login Attempts</t>
  </si>
  <si>
    <t xml:space="preserve">Default passwords and SNMP community strings of management services have been replaced with complex passwords that meet Publication 1075, Exhibit 8 requirements.
</t>
  </si>
  <si>
    <t>Interview the SA and verify that the default passwords and SNMP community strings of all management services have been replaced with complex passwords.</t>
  </si>
  <si>
    <t>The default passwords and SNMP community strings of all management services have been replaced with complex passwords compliant with Publication 1075, Exhibit 8 requirements or stronger.</t>
  </si>
  <si>
    <t>The MFD maintains its configuration state (passwords, service settings etc) after a power down or reboot.</t>
  </si>
  <si>
    <t>Obtain a copy of the MFD administrator or user guide.  Interview the SA and review the MFD documentation to verify that the MFD will maintain its configuration state (passwords, service settings etc) after a power down or reboot.</t>
  </si>
  <si>
    <t>Only necessary protocols are enabled.  All other protocols are disabled except when necessary to upgrade firmware or configure the device.</t>
  </si>
  <si>
    <t>All management protocols are disabled, except for secure protocols (e.g. HTTPS).  All other services such as DHCP, SMTP, and BOOTP are disabled.  Record the protocols enabled and disabled in the Actual Results.
Example protocols not accepted are FTP, telnet, HTTP and SMTP.</t>
  </si>
  <si>
    <t>Print services for the MFD are restricted to Port 9100 and/or LPD (Port 515).</t>
  </si>
  <si>
    <t>Print spoolers are configured to restrict access to authorized users and restrict users to managing their own individual jobs.</t>
  </si>
  <si>
    <t>Audit log content recorded is compliant with Publication 1075, Exhibit 9.</t>
  </si>
  <si>
    <t xml:space="preserve">Examine the MFD and print spooler audit log to verify audit log content is in accordance with Publication 1075 Exhibit 9.  At a minimum, the following log content should be captured in the audit log:
- User
- Key operator
- Admin codes and passwords
- Enabled features and services. 
- Date &amp; Time.
Auditing should be fully enabled on the MFD.
</t>
  </si>
  <si>
    <t>The audit log is capturing security relevant events in accordance with Publication 1075 Exhibit 9, and at a minimum user, key operator and admin codes and passwords, enabled features and services. 
If spoolers are not used, the test results should only include the MFD auditing capabilities.</t>
  </si>
  <si>
    <t>A security policy is in place for secure configuration and operation of the MFD.</t>
  </si>
  <si>
    <t>Examine the MFD security policy to verify it contains the following requirements:
- Acceptable use of device storage and retransmission of data
- Verification that devices are not being shared on networks of different classification levels
- Procedures for scrubbing or disposing of hard disks when devices are sent out for repair or disposal
- Defined protocols for the maintenance, disposal, and purging of classified devices to include their non-volatile memory and storage devices
- Defined protocols for acceptable key operator codes, administration passwords, user codes, which personnel can change them, how often, format and storage of codes, and passwords.</t>
  </si>
  <si>
    <t>There is a security policy that meets the expected requirements.</t>
  </si>
  <si>
    <t>The MFD is configured to clear the local hard disk between jobs if scan to hard disk functionality is used. All stored files are erased on demand from the hard drive after the job is complete.</t>
  </si>
  <si>
    <t xml:space="preserve">Examine the MFD configuration utility and verify the device is configured to clear the local hard disk between jobs if "scan to hard disk" functionality is used.  </t>
  </si>
  <si>
    <t xml:space="preserve">A MFD device, with "scan to local hard disk" functionality used, is configured to clear the hard disk jobs.  All stored files are erased from the hard drive after the job is complete. </t>
  </si>
  <si>
    <t>File shares have the appropriate discretionary access control list in place if scan to a file share is enabled.</t>
  </si>
  <si>
    <t>Examine the MFD configuration utility and verify that file shares have the appropriate discretionary access control list in place if scan to a file share is enabled.</t>
  </si>
  <si>
    <t>If scanning to a file share is enabled, the file share has the appropriate discretionary access control list in place.</t>
  </si>
  <si>
    <t>Auditing of user access and fax log is enabled if fax from the network is enabled.</t>
  </si>
  <si>
    <t>Examine the MFD configuration utility and verify that auditing of user access and fax log is enabled if fax from the network is enabled.</t>
  </si>
  <si>
    <t>If fax from the network is enabled user access is logged and the fax log is enabled.</t>
  </si>
  <si>
    <t xml:space="preserve">The MFD does not allow scan to SMTP (email). </t>
  </si>
  <si>
    <t xml:space="preserve">Examine the MFD configuration utility and verify that devices do not allow scan to SMTP.
</t>
  </si>
  <si>
    <t>Devices do not allow scan to SMTP (email).
If email is used messages containing FTI must be attached and encrypted per Publication 1075.</t>
  </si>
  <si>
    <t>The device is configured to prevent non-printer administrators from altering the global configuration of the device.</t>
  </si>
  <si>
    <t>All FTI data in transit is encrypted when moving across a Wide Area Network (WAN) and within the agency’s Local Area Network (LAN)</t>
  </si>
  <si>
    <t>The MFD's web-based administration capability requires unique user identification and authentication.</t>
  </si>
  <si>
    <t>Examine configuration settings to verify a user name and password is required to access the web-based administration utility.
Attempt to access the utility using a null password field.</t>
  </si>
  <si>
    <t>The utility requires a user name and password for access.
User names and passwords are not shared amongst multiple users.</t>
  </si>
  <si>
    <t>Clear-text representation of passwords is suppressed when entered at the login screen.</t>
  </si>
  <si>
    <t>Test the user authentication screen to the web-based utility and ensure the display output obscures the password characters when entered.</t>
  </si>
  <si>
    <t>The MFD's web-based administration capability provides an account lockout feature.</t>
  </si>
  <si>
    <t>The MFD's web-based administration capability provides an account inactivity logout feature.</t>
  </si>
  <si>
    <t>Examine configuration settings to verify the automatic logouts occur after 15 minutes of inactivity.</t>
  </si>
  <si>
    <t xml:space="preserve">The MFD software implements a locking mechanism to limit access to privileged device management functions to authorized administrators. 
</t>
  </si>
  <si>
    <t>Examine configuration settings on the MFD to verify the device is locked to prevent anyone from making configuration changes.</t>
  </si>
  <si>
    <t>The MFD's configuration control panel is locked preventing access to privileged management functions.</t>
  </si>
  <si>
    <t>The MFD has a job retention function and documented procedures are in place for printing material containing FTI to ensure anyone aside from the user submitting a job does not have access to the printed documents.</t>
  </si>
  <si>
    <t>a. The MFD has a job retention function with a timeframe defined by the agency (preferably 24 hours or less). If a job is not printed within the timeframe, the data is erased from the hard drive.
b. The user is required to input a credential at the time of creating a fax or scan or retrieving a print job. The MFD will require the authentication credential at the control panel before it will perform the activity.  No other individuals other than the Administrator can access the job.</t>
  </si>
  <si>
    <t>Full name which describes the NIST ID.</t>
  </si>
  <si>
    <t>Audit Review, Analysis, and Reporting</t>
  </si>
  <si>
    <t>Access Control for Output Devices</t>
  </si>
  <si>
    <t>Identification and Authentication (Organizational Users)</t>
  </si>
  <si>
    <t>Least Privilege</t>
  </si>
  <si>
    <t>Transmission Integrity and Confidentiality</t>
  </si>
  <si>
    <t>Please submit SCSEM feedback and suggestions to SafeguardReports@IRS.gov</t>
  </si>
  <si>
    <t>Obtain SCSEM updates online at http://www.irs.gov/uac/Safeguards-Program</t>
  </si>
  <si>
    <t>▪ NIST SP 800-53 Rev. 4, Security and Privacy Controls for Federal Information Systems and Organizations</t>
  </si>
  <si>
    <t>Agency Code:</t>
  </si>
  <si>
    <t>Closing Date:</t>
  </si>
  <si>
    <t>Shared Agencies:</t>
  </si>
  <si>
    <t>SA-22</t>
  </si>
  <si>
    <t>Unsupported System Components</t>
  </si>
  <si>
    <t>▪ Criticality</t>
  </si>
  <si>
    <t>Criticality</t>
  </si>
  <si>
    <t>Issue Code Mapping</t>
  </si>
  <si>
    <t>Criticality Rating (Do Not Edit)</t>
  </si>
  <si>
    <t>Significant</t>
  </si>
  <si>
    <t>Critical</t>
  </si>
  <si>
    <t>HCM3</t>
  </si>
  <si>
    <t>HCM9</t>
  </si>
  <si>
    <t>Moderate</t>
  </si>
  <si>
    <t>HTC22</t>
  </si>
  <si>
    <t>HSC19</t>
  </si>
  <si>
    <t>HPW12</t>
  </si>
  <si>
    <t>HAC11</t>
  </si>
  <si>
    <t>HAU2</t>
  </si>
  <si>
    <t>Limited</t>
  </si>
  <si>
    <t>HMT16
HMT17
HMT18</t>
  </si>
  <si>
    <t>HAU5</t>
  </si>
  <si>
    <t>HSC13</t>
  </si>
  <si>
    <t>HSC1</t>
  </si>
  <si>
    <t>HAC21</t>
  </si>
  <si>
    <t>HPW8</t>
  </si>
  <si>
    <t>HAC15</t>
  </si>
  <si>
    <t>HAC2</t>
  </si>
  <si>
    <t xml:space="preserve">1. Examine the configuration settings to verify the following:
a. The MFD has documented job retention procedures.
b. The MFD is configured to require the user submitting a job to input an authentication credential (e.g. PIN, password) </t>
  </si>
  <si>
    <t>Device Weighted Score:</t>
  </si>
  <si>
    <t>Weight</t>
  </si>
  <si>
    <t>Risk Rating</t>
  </si>
  <si>
    <t>Weighted Score</t>
  </si>
  <si>
    <t>Totals</t>
  </si>
  <si>
    <t>Weighted Pass Rate</t>
  </si>
  <si>
    <t>Additional Information Requested</t>
  </si>
  <si>
    <t>Failed</t>
  </si>
  <si>
    <t>Passed</t>
  </si>
  <si>
    <t>Overall SCSEM Statistics</t>
  </si>
  <si>
    <t>Criticality Ratings</t>
  </si>
  <si>
    <t>HPW12
HCM11</t>
  </si>
  <si>
    <t>HTC22
HCM100</t>
  </si>
  <si>
    <t>HAU5
HAU6
HAU4
HAU100</t>
  </si>
  <si>
    <t>HSC10
HTC22</t>
  </si>
  <si>
    <t>HCM8</t>
  </si>
  <si>
    <t>HCM9
HAC11</t>
  </si>
  <si>
    <t>HSC10
HMT16</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</si>
  <si>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</si>
  <si>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Possible</t>
  </si>
  <si>
    <t>Actual</t>
  </si>
  <si>
    <t>Total Number of Tests Performed</t>
  </si>
  <si>
    <t>-</t>
  </si>
  <si>
    <t>HVP-01</t>
  </si>
  <si>
    <t>HVP-02</t>
  </si>
  <si>
    <t>HVP-03</t>
  </si>
  <si>
    <t>Audit logs are retained for a minimum of 7 years.
If this system is less than 7 years old, then ensure audit logs have been retained since the system has been stood up.</t>
  </si>
  <si>
    <t>CIS Benchmark 4.2</t>
  </si>
  <si>
    <t>The operating system has been configured to the CIS Benchmark standard.
Xerox refers to this as the Federal Overlay.</t>
  </si>
  <si>
    <t>HVP-04</t>
  </si>
  <si>
    <t>SI-2</t>
  </si>
  <si>
    <t>Flaw Remediation</t>
  </si>
  <si>
    <t>HVP-05</t>
  </si>
  <si>
    <t>HAU1-15, HMT14</t>
  </si>
  <si>
    <t>IRS Safeguards Requirement</t>
  </si>
  <si>
    <t>AC-5</t>
  </si>
  <si>
    <t>Separation of Duties</t>
  </si>
  <si>
    <t>Verify that the system enforces a separation of duties for sensitive administrator roles.
There is an effective segregation of duties between the administration functions and the auditing functions of the system.</t>
  </si>
  <si>
    <t xml:space="preserve">Personnel who review and clear audit logs are separate from personnel that perform non-audit administration.
</t>
  </si>
  <si>
    <t>HAC12</t>
  </si>
  <si>
    <t>Configuration Management</t>
  </si>
  <si>
    <t>AU-5</t>
  </si>
  <si>
    <t>Response to Audit Processing Failures</t>
  </si>
  <si>
    <t>Checks to see if the information system alerts appropriate organizational officials in the event of an audit processing failure and takes the following additional actions: shut down information system, overwrite oldest audit records, stop generating audit records</t>
  </si>
  <si>
    <t>HAU100</t>
  </si>
  <si>
    <t>IA-3</t>
  </si>
  <si>
    <t>Device Identification and Authentication</t>
  </si>
  <si>
    <t>Checks to see if the information system identifies and authenticates specific devices before establishing a connection.</t>
  </si>
  <si>
    <t>Information systems that are required to authenticate or otherwise identify themselves are using IP, MAC, RADIUS, or other well know authentication and identification methods.</t>
  </si>
  <si>
    <t>HAC29</t>
  </si>
  <si>
    <t>Checks to ensure authentication responses are not automated/scripted by users.</t>
  </si>
  <si>
    <t>No automated password methods are used.</t>
  </si>
  <si>
    <t>HAU7</t>
  </si>
  <si>
    <t>RA-5</t>
  </si>
  <si>
    <t>Vulnerability Scanning</t>
  </si>
  <si>
    <t>HRA2
HRA3
HRA4</t>
  </si>
  <si>
    <t xml:space="preserve"> ▪ SCSEM Subject: Printing</t>
  </si>
  <si>
    <t xml:space="preserve"> ▪ SCSEM Version: 1.0</t>
  </si>
  <si>
    <t>Final Test Results</t>
  </si>
  <si>
    <t>Sections below are automatically calculated.</t>
  </si>
  <si>
    <t>The operating system is a supported release and is still actively supported by the vendor with the latest security patches.
If the operating system is not a supported release, then this is a finding.</t>
  </si>
  <si>
    <t>▪ IRS Publication 1075, Tax Information Security Guidelines for Federal, State and Local Agencies (October 2014)</t>
  </si>
  <si>
    <t>Verify that system maintenance is in place and the printer is supported by the vendor. 
Support is defined by active support by the vendor in the form of code and/or security patch release.  If release is under "extended support", then verification of purchased extended support must be provided.</t>
  </si>
  <si>
    <t>The CIS Benchmark has been applied to the underlying operating system.
Note: Xerox refers to this as the Federal Overlay.
For non Xerox HVPs, a signed certification of having CIS Benchmarks applied will suffice.  Acceptable evidence would be language in a contract or a signed letter/memo from the CISO or equivalent position.</t>
  </si>
  <si>
    <t>Network and system vulnerability scanning is performed on a monthly basis to identify vulnerabilities.</t>
  </si>
  <si>
    <t xml:space="preserve">1. The agency conducts automated vulnerability scanning against systems and networks that receive, store, process and transmit FTI at least monthly.
2. The agency compares the results from back-to-back vulnerability scans to verify that vulnerabilities were addressed either by patching, implementing a compensating control, or documenting and accepting a reasonable business risk.
3. Security personnel share vulnerability reports indicating critical issues with senior management.
4. Any vulnerability identified is remediated in a timely manner, with critical vulnerabilities taking highest priority.
</t>
  </si>
  <si>
    <t xml:space="preserve">Interview the SA (System Administrator) to determine if maintenance is readily available for the printer and the operating system version is a supported release.  Refer to the vendors support website to verify that support for it has not expired.
Compare results with the vendors support website to verify that support has not expired.  
Note:  Vendor support must include security updates or hot fixes that address any new security vulnerabilities.  </t>
  </si>
  <si>
    <t>AU-11</t>
  </si>
  <si>
    <t>Audit Record Retention</t>
  </si>
  <si>
    <t xml:space="preserve">Verify that audit data is archived and maintained for a total of 7 years. </t>
  </si>
  <si>
    <t>Verify that system patch levels are up-to-date to address new vulnerabilities.</t>
  </si>
  <si>
    <t>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All critical patches must be applied.</t>
  </si>
  <si>
    <t>The latest security patches are installed.</t>
  </si>
  <si>
    <t>HSI2</t>
  </si>
  <si>
    <t>Work with the SA and/or vendor representative to confirm that the Federal Overlay has been applied that conforms to the CIS Benchmark.
Link to CIS Benchmarks:
https://benchmarks.cisecurity.org/downloads/</t>
  </si>
  <si>
    <t>1. Interview the SA to determine the frequency for automated vulnerability scanning of the device.
2. Examine procedures to determine the process for analyzing vulnerability scan reports and results from security control assessments.
3. Examine procedures to determine the process for reporting vulnerabilities to designated personnel in the agency.
4. Examine the procedures for remediating vulnerabilities in accordance with an agency acceptance of risk.</t>
  </si>
  <si>
    <t xml:space="preserve">Audit trails and/or system logs are reviewed on a weekly basis for:
- Excessive logon attempt failures by single or multiple users
- Logons at unusual/non-duty hours
- Failed attempts to access restricted system or data files indicating a possible pattern of deliberate browsing
- Unusual or unauthorized activity by System Administrators
- Command-line activity by a user that should not have that capability
- System failures or errors
- Unusual or suspicious patterns of activity
</t>
  </si>
  <si>
    <t>Interview the SA to determine when the last audit logs were reviewed.  Audit logs must be reviewed weekly or more frequently at the discretion of the information system owner for indications of unusual activity related to potential unauthorized FTI access.    
Note: This function may be performed by a Security group or Audit group with responsibility for maintaining and analyzing system audit logs.  If this is the case interview a representative from that group.</t>
  </si>
  <si>
    <t>Interview the SA to determine if the appropriate organization officials are notified if any of the following occur: Software/hardware errors, failures in the audit capturing mechanisms, or audit storage capacity being reached or exceeded</t>
  </si>
  <si>
    <t>Appropriate organizational officials are notified in the event of an audit processing failure.</t>
  </si>
  <si>
    <t>Interview the SA to identify the following:
- Personnel that review and clear audit logs.
- Personnel that perform non-audit administration such as create, modify, and delete access control rules; system user access management.</t>
  </si>
  <si>
    <t>Interview the SA and ask if passwords can be automated through function keys, scripts, or other methods where passwords may be stored on the system.</t>
  </si>
  <si>
    <r>
      <t xml:space="preserve">Examine the MFD configuration utility and verify that the MFD print services are restricted to LPD or port 9100.
</t>
    </r>
    <r>
      <rPr>
        <i/>
        <sz val="10"/>
        <rFont val="Arial"/>
        <family val="2"/>
      </rPr>
      <t xml:space="preserve">
For Windows based systems using a print spooler, Port 9100 should be in use. UNIX, Linux, and Mainframe systems employ LPD (port 515). Where both Windows and non-Windows clients need services from the same device, both Port 9100 and LPD can be enabled simultaneously.</t>
    </r>
  </si>
  <si>
    <r>
      <t xml:space="preserve">If print spoolers are in use, they are configured to restrict access to authorized users and restrict users to managing their own individual jobs.
</t>
    </r>
    <r>
      <rPr>
        <i/>
        <sz val="10"/>
        <rFont val="Arial"/>
        <family val="2"/>
      </rPr>
      <t>If a print spooler is not in use, the results of this test should be N/A.</t>
    </r>
  </si>
  <si>
    <r>
      <t>Note:</t>
    </r>
    <r>
      <rPr>
        <sz val="10"/>
        <rFont val="Arial"/>
        <family val="2"/>
      </rPr>
      <t xml:space="preserve"> If this test results in a finding, coordinate the results with the DES.</t>
    </r>
  </si>
  <si>
    <r>
      <t xml:space="preserve">Examine configuration settings to verify the account lockout feature is configured to lock accounts after three consecutive invalid login attempts.
</t>
    </r>
    <r>
      <rPr>
        <i/>
        <sz val="10"/>
        <rFont val="Arial"/>
        <family val="2"/>
      </rPr>
      <t>The test results may rely on Active Directory.</t>
    </r>
  </si>
  <si>
    <t>TCP/IP is the only network protocol enabled on the printer.  All other network protocols are disabled.</t>
  </si>
  <si>
    <t>Examine the printer configuration utility and verify that the only network protocol enabled is TCP/IP.</t>
  </si>
  <si>
    <t>TCP/IP is the only network protocol enabled on the printer.  Record the enabled and any disabled protocols in the "Actual Results".
Examples of additional network protocols not acceptable for use are
IPX/SPX, AppleTalk,
DLC/LLC, NetBIOS/ NetBEUI, NetBIOS/IP.</t>
  </si>
  <si>
    <t>The firewall or router controlling network traffic to the printer enforces rules to block all ingress and egress traffic from the network perimeter to the printer.</t>
  </si>
  <si>
    <r>
      <t xml:space="preserve">Interview the SA and verify how network devices control network traffic to the printer.  Examine network design documentation and verify that firewall or router rules are implemented to block all ingress and egress traffic from the network perimeter to the printer.
</t>
    </r>
    <r>
      <rPr>
        <i/>
        <sz val="10"/>
        <rFont val="Arial"/>
        <family val="2"/>
      </rPr>
      <t>Results from this test should align with results from the Network Assessment, Firewall and Router/Switch SCSEMs.</t>
    </r>
  </si>
  <si>
    <t>Network firewall, router or switch device rules are enforced to block all ingress and egress traffic from the network perimeter to the printer.</t>
  </si>
  <si>
    <r>
      <t xml:space="preserve">Examine the printer configuration utility and identify management protocols which are enabled and disabled.
</t>
    </r>
    <r>
      <rPr>
        <i/>
        <sz val="10"/>
        <rFont val="Arial"/>
        <family val="2"/>
      </rPr>
      <t>Note: These protocols may be
enabled temporarily if needed to upgrade firmware or configure the device, but they must be
disabled immediately when this activity is completed.</t>
    </r>
  </si>
  <si>
    <t>The printer can only be remotely managed from specific IP addresses (e.g., SA workstations).</t>
  </si>
  <si>
    <r>
      <t xml:space="preserve">Examine the printer configuration utility and verify that the printer can only be remotely managed by SA from specific IPs (SA workstations or printer spooler). 
Examine the list that restricts the protocol used for administrative access to specific IP addresses.
</t>
    </r>
    <r>
      <rPr>
        <i/>
        <sz val="10"/>
        <rFont val="Arial"/>
        <family val="2"/>
      </rPr>
      <t>If the device lacks this functionality an ACL in a router, firewall or switch can be accepted as a compensating control to restrict the access.</t>
    </r>
  </si>
  <si>
    <t>Remote management of the printer can only be performed using authorized IP addresses associated with SA staff.</t>
  </si>
  <si>
    <t>The printer is configured to restrict jobs to those from print spoolers and does not accept jobs directly from users.</t>
  </si>
  <si>
    <r>
      <t xml:space="preserve">The printer is configured to restrict jobs to those only from print spoolers by restricting access, by IP, to those of the print spoolers. If supported, IP restriction is accomplished on the device.
</t>
    </r>
    <r>
      <rPr>
        <i/>
        <sz val="10"/>
        <rFont val="Arial"/>
        <family val="2"/>
      </rPr>
      <t>If a print spooler is not in use, the results of this test should be N/A.</t>
    </r>
  </si>
  <si>
    <r>
      <rPr>
        <i/>
        <sz val="10"/>
        <rFont val="Arial"/>
        <family val="2"/>
      </rPr>
      <t xml:space="preserve">If a print spooler is not in use, the results of this test should be N/A. </t>
    </r>
    <r>
      <rPr>
        <sz val="10"/>
        <rFont val="Arial"/>
        <family val="2"/>
      </rPr>
      <t xml:space="preserve">
Interview the SA and verify how the agency assigns restricts jobs on the printer.  Examine the printer configuration utility and verify that it is configured to restrict jobs to only print spoolers, not directly from users.
Access is restricting by IP, to those of the print spoolers and SAs. If supported, IP restriction is accomplished on the device or if not supported, by placing the device behind a firewall, switch or router with an appropriate discretionary access control list.</t>
    </r>
  </si>
  <si>
    <r>
      <rPr>
        <i/>
        <sz val="10"/>
        <rFont val="Arial"/>
        <family val="2"/>
      </rPr>
      <t xml:space="preserve">If a print spooler is not in use, the results of this test should be N/A. </t>
    </r>
    <r>
      <rPr>
        <sz val="10"/>
        <rFont val="Arial"/>
        <family val="2"/>
      </rPr>
      <t xml:space="preserve">
Examine the printer configuration utility and verify that the print spoolers are configured to restrict access to authorized users and restrict users to managing their own individual jobs.</t>
    </r>
  </si>
  <si>
    <t>The printer and/or its print spoolers have auditing enabled compliant with Publication 1075, Exhibit 9.</t>
  </si>
  <si>
    <r>
      <t xml:space="preserve">1. Examine the printer configuration utility and verify that auditing is enabled. If a print spooler exists, auditing capabilities must be enabled on it.
2. At a minimum, the following events should be captured in the audit log:
- Administration
- Configuration changes
- User submitted jobs including: username, job type (fax, copy, print etc.)
</t>
    </r>
    <r>
      <rPr>
        <i/>
        <sz val="10"/>
        <rFont val="Arial"/>
        <family val="2"/>
      </rPr>
      <t>If a print spooler is implement, the reviewer should leverage the audit capability of the print servers when executing this test.</t>
    </r>
  </si>
  <si>
    <t xml:space="preserve">1. The devices and/or their spoolers do have auditing enabled.
If spoolers are not used, the test results should only include the printers auditing capabilities.
2. The audit log is capturing security relevant events in accordance with Publication 1075 Exhibit 9, and at a minimum user, key operator and admin codes and passwords, enabled features and services. </t>
  </si>
  <si>
    <t>Print services for a MFD are restricted to Port 9100 and/or LPD (Port 515). Where both Windows and non-Windows clients need services from the same device, both Port 9100 and LPD can be enabled simultaneously.</t>
  </si>
  <si>
    <t>Examine configuration settings to verify HTTPS is used for connections to the MFD's embedded web server.</t>
  </si>
  <si>
    <t>HTTPS is used for connection to an embedded web server that provides web-based administration of the configuration through a browser.
Note: Data must be encrypted using SSL 3.1/TLS 1.0 (FIPS 140-2 validated encryption).</t>
  </si>
  <si>
    <t>SC-8</t>
  </si>
  <si>
    <t>Ensure management access to the device is secured using Federal Information Processing Standard (FIPS) 140-2 validated encryption.</t>
  </si>
  <si>
    <t>The printer is assigned a static IP address.</t>
  </si>
  <si>
    <r>
      <t xml:space="preserve">Interview the SA and verify how the agency assigns IP addresses the printer. Examine the printer configuration utility and verify that it is assigned a static IP address.
</t>
    </r>
    <r>
      <rPr>
        <i/>
        <sz val="10"/>
        <rFont val="Arial"/>
        <family val="2"/>
      </rPr>
      <t>The printer may be configured to obtain an IP address from a DHCP server. However, the DHCP server must reserve a dedicated IP address for the printer and the address can never be allocated to another device.</t>
    </r>
  </si>
  <si>
    <t>The printer is assigned a static IP address.
If DHCP is in use, the Administrator must demonstrate that the DHCP server  reserves a dedicated IP address for the printer.</t>
  </si>
  <si>
    <t>The web-based utility automatically logs a user out after 15 minutes of inactivity.</t>
  </si>
  <si>
    <t>The web-based utility is configured to lock accounts after three consecutive invalid login attempts.</t>
  </si>
  <si>
    <t>The password is replaced by another character (i.e., asterisk) when entered on the web-based utility login screen.</t>
  </si>
  <si>
    <t>Ensure all password parameters meet IRS Publication 1075 requirements (e.g., password complexity, aging, history, etc.)</t>
  </si>
  <si>
    <t>Password requirements meet all IRS Publication 1075 requirements listed in the test procedure.</t>
  </si>
  <si>
    <r>
      <rPr>
        <b/>
        <sz val="10"/>
        <rFont val="Arial"/>
        <family val="2"/>
      </rPr>
      <t>NOTE</t>
    </r>
    <r>
      <rPr>
        <sz val="10"/>
        <rFont val="Arial"/>
        <family val="2"/>
      </rPr>
      <t>: Identify in the test results if Active Directory controls password parameters.</t>
    </r>
  </si>
  <si>
    <t xml:space="preserve">Verify that the systems password parameters (authentication server or local accounts) meet the following requirements:
a) Minimum password length of 8 characters
b) Passwords must contain at least one number or special character, and a combination of at least one lower and uppercase letter.
c) Maximum password age of 60 days for privileged user and 90 days fro standard user accounts.
d) Minimum password age of 1 days
e) Password history for the previous 24 passwords 
</t>
  </si>
  <si>
    <t>The printer is configured to prevent non-printer administrators from altering the global configuration of the device.</t>
  </si>
  <si>
    <t>Examine the printer configuration utility and verify that the device is configured to prevent non-printer administrators from altering the global configuration of the device.</t>
  </si>
  <si>
    <t>The printer has a mechanism to lock and prevent access to the hard disk.</t>
  </si>
  <si>
    <t>The printer has a mechanism to lock and prevent access to the hard drive.
Encryption of the hard drive is not required but it must maintain physical security protections.
If the hard drive is not physically locked to the machine, the drive must be encrypted.</t>
  </si>
  <si>
    <t xml:space="preserve">Examine the printer to verify that the device has a mechanism to lock and prevent access to the hard disk.
If the hard drive can be easily removed, the drive must be encrypted.
If the hard drive is physically locked to the machine, encryption is not required.
Note: For high volume printers ensure the hard disk on the print spooler is secure. </t>
  </si>
  <si>
    <t>GENPRNT-01</t>
  </si>
  <si>
    <t>GENPRNT-02</t>
  </si>
  <si>
    <t>GENPRNT-03</t>
  </si>
  <si>
    <t>GENPRNT-04</t>
  </si>
  <si>
    <t>GENPRNT-05</t>
  </si>
  <si>
    <t>GENPRNT-06</t>
  </si>
  <si>
    <t>GENPRNT-07</t>
  </si>
  <si>
    <t>GENPRNT-08</t>
  </si>
  <si>
    <t>GENPRNT-09</t>
  </si>
  <si>
    <t>GENPRNT-10</t>
  </si>
  <si>
    <t>GENPRNT-11</t>
  </si>
  <si>
    <t>GENPRNT-12</t>
  </si>
  <si>
    <t>GENPRNT-13</t>
  </si>
  <si>
    <t>GENPRNT-14</t>
  </si>
  <si>
    <t>GENPRNT-15</t>
  </si>
  <si>
    <t>GENPRNT-16</t>
  </si>
  <si>
    <t>Verify all FTI data sent electronically to the printer is encrypted white in transit across the LAN or WAN.</t>
  </si>
  <si>
    <t>All FTI sent electronically to the printer is encrypted with FIPS 140-2 validated encryption using a key length of at least 128 bits.</t>
  </si>
  <si>
    <t>IRS/Booz Allen</t>
  </si>
  <si>
    <t xml:space="preserve"> ▪ SCSEM Release Date: June 2, 2015</t>
  </si>
  <si>
    <t>This table calculates all tests in the Gen Test Cases + MFD Test Cases tabs.</t>
  </si>
  <si>
    <t>This table calculates all tests in the Gen Test Cases + HVP Test Cases tabs.</t>
  </si>
  <si>
    <t>1. Multi-Functional Device</t>
  </si>
  <si>
    <t xml:space="preserve">       Use this box if MFD SCSEM tests were conducted.</t>
  </si>
  <si>
    <t xml:space="preserve">       Use this box if HVP SCSEM tests were conducted.</t>
  </si>
  <si>
    <t>1. High Volume Printer</t>
  </si>
  <si>
    <t>GENPRNT-17</t>
  </si>
  <si>
    <t>GENPRNT-18</t>
  </si>
  <si>
    <t>Interview the SA to determine if specific hosts or devices have been determined to need to authenticate or identify themselves before a connection can be established.
If so, are these hosts required to identify/authenticate by IP address, MAC Address, or via a Radius server? 
Example: Some UNIX servers use /etc/host.allow and /etc/host.deny files. PAM authentication is also another method.</t>
  </si>
  <si>
    <t xml:space="preserve">Verify that audits logs are collected and reviewed on a weekly basis for indications of unusual activity.  </t>
  </si>
  <si>
    <t xml:space="preserve">Interview the SA to determine if audit data is captured, backed up, and maintained. IRS practice has been to retain archived audit logs/trails for the remainder of the year they were made plus six years for a total of 7 years.
Note:  If the audit logs are migrated off the server, then have the SA explain the retention process to verify that those logs are retained per IRS requirements. </t>
  </si>
  <si>
    <r>
      <rPr>
        <b/>
        <sz val="10"/>
        <rFont val="Arial"/>
        <family val="2"/>
      </rPr>
      <t>NOTE</t>
    </r>
    <r>
      <rPr>
        <sz val="10"/>
        <rFont val="Arial"/>
        <family val="2"/>
      </rPr>
      <t>: This test may require additional coordination between the Pinter and network administrators.</t>
    </r>
  </si>
  <si>
    <t xml:space="preserve">This SCSEM is used by the IRS Office of Safeguards to evaluate compliance with IRS Publication 1075 for agencies that have utilized printing devices to receive, store, process and/or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MFD Test Cases - Test cases specific to Multi-Function Devices  (e.g. printer/scanner/fax machine) .  These should be tested in conjunction with the Gen Test Cases.    
HVP Test Cases - Test cases specific to High-Volume Printers  (e.g. Xerox DocuPrint, IBM Infoprint, Océ) .  These should be tested in conjunction with the Gen Test Cases.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</si>
</sst>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409]d\-mmm\-yy;@"/>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s>
  <fonts count="51">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u val="single"/>
      <sz val="10"/>
      <color indexed="12"/>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AC0000"/>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indexed="22"/>
        <bgColor indexed="64"/>
      </patternFill>
    </fill>
    <fill>
      <patternFill patternType="solid">
        <fgColor rgb="FFB2B2B2"/>
        <bgColor indexed="64"/>
      </patternFill>
    </fill>
    <fill>
      <patternFill patternType="solid">
        <fgColor theme="0" tint="-0.24997000396251678"/>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bottom style="thin">
        <color indexed="63"/>
      </bottom>
    </border>
    <border>
      <left/>
      <right style="thin"/>
      <top style="thin">
        <color indexed="63"/>
      </top>
      <bottom style="thin">
        <color indexed="63"/>
      </bottom>
    </border>
    <border>
      <left style="thin"/>
      <right style="thin"/>
      <top style="thin"/>
      <bottom style="thin"/>
    </border>
    <border>
      <left/>
      <right style="thin"/>
      <top style="thin">
        <color indexed="63"/>
      </top>
      <bottom/>
    </border>
    <border>
      <left>
        <color indexed="63"/>
      </left>
      <right style="thin"/>
      <top>
        <color indexed="63"/>
      </top>
      <bottom>
        <color indexed="63"/>
      </bottom>
    </border>
    <border>
      <left/>
      <right style="thin"/>
      <top/>
      <bottom style="thin">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63"/>
      </left>
      <right style="thin"/>
      <top style="thin">
        <color indexed="63"/>
      </top>
      <bottom style="thin"/>
    </border>
    <border>
      <left style="thin">
        <color indexed="63"/>
      </left>
      <right style="thin">
        <color indexed="63"/>
      </right>
      <top style="thin">
        <color indexed="63"/>
      </top>
      <bottom style="thin"/>
    </border>
    <border>
      <left/>
      <right style="thin">
        <color indexed="63"/>
      </right>
      <top style="thin">
        <color indexed="63"/>
      </top>
      <bottom style="thin"/>
    </border>
    <border>
      <left style="thin"/>
      <right/>
      <top style="thin">
        <color indexed="63"/>
      </top>
      <bottom style="thin"/>
    </border>
    <border>
      <left style="thin">
        <color indexed="63"/>
      </left>
      <right style="thin"/>
      <top style="thin">
        <color indexed="63"/>
      </top>
      <bottom style="thin">
        <color indexed="63"/>
      </bottom>
    </border>
    <border>
      <left style="thin"/>
      <right/>
      <top style="thin">
        <color indexed="63"/>
      </top>
      <bottom style="thin">
        <color indexed="63"/>
      </bottom>
    </border>
    <border>
      <left style="thin">
        <color indexed="63"/>
      </left>
      <right style="thin"/>
      <top style="thin"/>
      <bottom style="thin"/>
    </border>
    <border>
      <left style="thin">
        <color indexed="63"/>
      </left>
      <right style="thin">
        <color indexed="63"/>
      </right>
      <top style="thin"/>
      <bottom style="thin"/>
    </border>
    <border>
      <left style="thin"/>
      <right style="thin">
        <color indexed="63"/>
      </right>
      <top style="thin"/>
      <bottom style="thin"/>
    </border>
    <border>
      <left/>
      <right style="thin"/>
      <top style="thin"/>
      <bottom style="thin">
        <color indexed="63"/>
      </bottom>
    </border>
    <border>
      <left/>
      <right/>
      <top style="thin"/>
      <bottom style="thin">
        <color indexed="63"/>
      </bottom>
    </border>
    <border>
      <left style="thin"/>
      <right/>
      <top style="thin"/>
      <bottom style="thin">
        <color indexed="63"/>
      </bottom>
    </border>
    <border>
      <left style="thin"/>
      <right style="thin"/>
      <top style="thin">
        <color indexed="63"/>
      </top>
      <bottom style="thin"/>
    </border>
    <border>
      <left style="thin"/>
      <right style="thin"/>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8">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vertical="top" wrapText="1"/>
    </xf>
    <xf numFmtId="14" fontId="0" fillId="0" borderId="0" xfId="0" applyNumberFormat="1" applyAlignment="1">
      <alignment/>
    </xf>
    <xf numFmtId="0" fontId="0" fillId="0" borderId="10" xfId="0" applyFont="1" applyBorder="1" applyAlignment="1" applyProtection="1">
      <alignment horizontal="left" vertical="top" wrapText="1"/>
      <protection locked="0"/>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14" xfId="0" applyFont="1" applyFill="1" applyBorder="1" applyAlignment="1">
      <alignment vertical="top"/>
    </xf>
    <xf numFmtId="0" fontId="0" fillId="0" borderId="15" xfId="0" applyFont="1" applyFill="1" applyBorder="1" applyAlignment="1">
      <alignment vertical="top"/>
    </xf>
    <xf numFmtId="0" fontId="0" fillId="0" borderId="16" xfId="0" applyFont="1" applyFill="1" applyBorder="1" applyAlignment="1">
      <alignment vertical="top"/>
    </xf>
    <xf numFmtId="0" fontId="0" fillId="0" borderId="21" xfId="0" applyFont="1" applyFill="1" applyBorder="1" applyAlignment="1">
      <alignment vertical="top"/>
    </xf>
    <xf numFmtId="0" fontId="3" fillId="34" borderId="10" xfId="0" applyFont="1" applyFill="1" applyBorder="1" applyAlignment="1">
      <alignment horizontal="left" vertical="center" wrapText="1"/>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3" fillId="34" borderId="15" xfId="0" applyFont="1" applyFill="1" applyBorder="1" applyAlignment="1">
      <alignment vertical="center"/>
    </xf>
    <xf numFmtId="0" fontId="3" fillId="34" borderId="16" xfId="0" applyFont="1" applyFill="1" applyBorder="1" applyAlignment="1">
      <alignment vertical="center"/>
    </xf>
    <xf numFmtId="0" fontId="0" fillId="34" borderId="21"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13" xfId="0" applyFill="1" applyBorder="1" applyAlignment="1">
      <alignment vertical="center"/>
    </xf>
    <xf numFmtId="0" fontId="0" fillId="0" borderId="10" xfId="0" applyFont="1" applyBorder="1" applyAlignment="1" applyProtection="1">
      <alignment vertical="top" wrapText="1"/>
      <protection locked="0"/>
    </xf>
    <xf numFmtId="0" fontId="0" fillId="35" borderId="15" xfId="0" applyFont="1" applyFill="1" applyBorder="1" applyAlignment="1" applyProtection="1">
      <alignment/>
      <protection/>
    </xf>
    <xf numFmtId="0" fontId="0" fillId="0" borderId="0" xfId="0" applyAlignment="1" applyProtection="1">
      <alignment/>
      <protection/>
    </xf>
    <xf numFmtId="0" fontId="8"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21" xfId="0" applyFill="1" applyBorder="1" applyAlignment="1" applyProtection="1">
      <alignment/>
      <protection/>
    </xf>
    <xf numFmtId="0" fontId="0" fillId="35" borderId="19" xfId="0" applyFont="1" applyFill="1" applyBorder="1" applyAlignment="1" applyProtection="1">
      <alignment/>
      <protection/>
    </xf>
    <xf numFmtId="0" fontId="3" fillId="36" borderId="14" xfId="0" applyFont="1" applyFill="1" applyBorder="1" applyAlignment="1" applyProtection="1">
      <alignment vertical="center"/>
      <protection/>
    </xf>
    <xf numFmtId="0" fontId="3" fillId="36" borderId="15" xfId="0" applyFont="1" applyFill="1" applyBorder="1" applyAlignment="1" applyProtection="1">
      <alignment vertical="center"/>
      <protection/>
    </xf>
    <xf numFmtId="0" fontId="0" fillId="36" borderId="17" xfId="0" applyFont="1" applyFill="1" applyBorder="1" applyAlignment="1" applyProtection="1">
      <alignment vertical="top"/>
      <protection/>
    </xf>
    <xf numFmtId="0" fontId="0" fillId="36" borderId="0" xfId="0" applyFill="1" applyBorder="1" applyAlignment="1" applyProtection="1">
      <alignment vertical="top"/>
      <protection/>
    </xf>
    <xf numFmtId="0" fontId="0" fillId="36" borderId="21" xfId="0" applyFill="1" applyBorder="1" applyAlignment="1" applyProtection="1">
      <alignment vertical="top"/>
      <protection/>
    </xf>
    <xf numFmtId="0" fontId="0" fillId="36" borderId="19" xfId="0" applyFill="1" applyBorder="1" applyAlignment="1" applyProtection="1">
      <alignment vertical="top"/>
      <protection/>
    </xf>
    <xf numFmtId="0" fontId="3" fillId="0" borderId="11" xfId="0" applyFont="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48" fillId="0" borderId="22" xfId="0" applyFont="1" applyBorder="1" applyAlignment="1" applyProtection="1">
      <alignment vertical="center" wrapText="1"/>
      <protection/>
    </xf>
    <xf numFmtId="165" fontId="48" fillId="0" borderId="22" xfId="0" applyNumberFormat="1" applyFont="1" applyBorder="1" applyAlignment="1" applyProtection="1">
      <alignment vertical="center" wrapText="1"/>
      <protection/>
    </xf>
    <xf numFmtId="0" fontId="0" fillId="34" borderId="22" xfId="0" applyFill="1" applyBorder="1" applyAlignment="1" applyProtection="1">
      <alignment vertical="center"/>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0" fillId="0" borderId="17"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0" xfId="0" applyAlignment="1" applyProtection="1">
      <alignment/>
      <protection/>
    </xf>
    <xf numFmtId="0" fontId="3" fillId="33" borderId="11" xfId="0" applyFont="1" applyFill="1" applyBorder="1" applyAlignment="1" applyProtection="1">
      <alignment/>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0" fillId="0" borderId="0" xfId="0" applyFill="1" applyAlignment="1" applyProtection="1">
      <alignment/>
      <protection/>
    </xf>
    <xf numFmtId="0" fontId="49" fillId="0" borderId="0" xfId="0" applyFont="1" applyFill="1" applyAlignment="1" applyProtection="1">
      <alignment/>
      <protection/>
    </xf>
    <xf numFmtId="0" fontId="3" fillId="37" borderId="14" xfId="0" applyFont="1" applyFill="1" applyBorder="1" applyAlignment="1" applyProtection="1">
      <alignment vertical="top"/>
      <protection/>
    </xf>
    <xf numFmtId="0" fontId="3" fillId="37" borderId="15" xfId="0" applyFont="1" applyFill="1" applyBorder="1" applyAlignment="1" applyProtection="1">
      <alignment vertical="top"/>
      <protection/>
    </xf>
    <xf numFmtId="0" fontId="3" fillId="37" borderId="16"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15"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3" fillId="37" borderId="21" xfId="0" applyFont="1" applyFill="1" applyBorder="1" applyAlignment="1" applyProtection="1">
      <alignment vertical="top"/>
      <protection/>
    </xf>
    <xf numFmtId="0" fontId="3" fillId="37" borderId="19" xfId="0" applyFont="1" applyFill="1" applyBorder="1" applyAlignment="1" applyProtection="1">
      <alignment vertical="top"/>
      <protection/>
    </xf>
    <xf numFmtId="0" fontId="3" fillId="37"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13"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3" fillId="37" borderId="17"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18" xfId="0" applyFont="1" applyFill="1" applyBorder="1" applyAlignment="1" applyProtection="1">
      <alignment vertical="top"/>
      <protection/>
    </xf>
    <xf numFmtId="0" fontId="6" fillId="36" borderId="0" xfId="0" applyFont="1" applyFill="1" applyAlignment="1" applyProtection="1">
      <alignment/>
      <protection/>
    </xf>
    <xf numFmtId="0" fontId="4" fillId="35" borderId="14" xfId="0" applyFont="1" applyFill="1" applyBorder="1" applyAlignment="1" applyProtection="1">
      <alignment/>
      <protection/>
    </xf>
    <xf numFmtId="0" fontId="4" fillId="35" borderId="17" xfId="0" applyFont="1" applyFill="1" applyBorder="1" applyAlignment="1" applyProtection="1">
      <alignment/>
      <protection/>
    </xf>
    <xf numFmtId="0" fontId="48" fillId="35" borderId="17" xfId="0" applyFont="1" applyFill="1" applyBorder="1" applyAlignment="1" applyProtection="1">
      <alignment/>
      <protection/>
    </xf>
    <xf numFmtId="166" fontId="0" fillId="0" borderId="23" xfId="0" applyNumberFormat="1" applyFont="1" applyBorder="1" applyAlignment="1">
      <alignment horizontal="left" vertical="top"/>
    </xf>
    <xf numFmtId="14" fontId="0" fillId="0" borderId="23" xfId="0" applyNumberFormat="1" applyFont="1" applyBorder="1" applyAlignment="1">
      <alignment horizontal="left" vertical="top"/>
    </xf>
    <xf numFmtId="0" fontId="0" fillId="0" borderId="23" xfId="0" applyFont="1" applyBorder="1" applyAlignment="1">
      <alignment vertical="top" wrapText="1"/>
    </xf>
    <xf numFmtId="0" fontId="0" fillId="0" borderId="23" xfId="0" applyFont="1" applyFill="1" applyBorder="1" applyAlignment="1">
      <alignment vertical="top" wrapText="1"/>
    </xf>
    <xf numFmtId="0" fontId="0" fillId="35" borderId="24" xfId="0" applyFont="1" applyFill="1" applyBorder="1" applyAlignment="1" applyProtection="1">
      <alignment/>
      <protection/>
    </xf>
    <xf numFmtId="0" fontId="8" fillId="35" borderId="25" xfId="0" applyFont="1" applyFill="1" applyBorder="1" applyAlignment="1" applyProtection="1">
      <alignment/>
      <protection/>
    </xf>
    <xf numFmtId="0" fontId="0" fillId="35" borderId="25" xfId="0" applyFont="1" applyFill="1" applyBorder="1" applyAlignment="1" applyProtection="1">
      <alignment/>
      <protection/>
    </xf>
    <xf numFmtId="0" fontId="0" fillId="35" borderId="25" xfId="0" applyFont="1" applyFill="1" applyBorder="1" applyAlignment="1" applyProtection="1">
      <alignment/>
      <protection/>
    </xf>
    <xf numFmtId="0" fontId="0" fillId="35" borderId="26" xfId="0" applyFont="1" applyFill="1" applyBorder="1" applyAlignment="1" applyProtection="1">
      <alignment/>
      <protection/>
    </xf>
    <xf numFmtId="0" fontId="3" fillId="36" borderId="24" xfId="0" applyFont="1" applyFill="1" applyBorder="1" applyAlignment="1" applyProtection="1">
      <alignment vertical="center"/>
      <protection/>
    </xf>
    <xf numFmtId="0" fontId="0" fillId="36" borderId="25" xfId="0" applyFill="1" applyBorder="1" applyAlignment="1" applyProtection="1">
      <alignment vertical="top"/>
      <protection/>
    </xf>
    <xf numFmtId="0" fontId="0" fillId="36" borderId="26" xfId="0" applyFill="1" applyBorder="1" applyAlignment="1" applyProtection="1">
      <alignment vertical="top"/>
      <protection/>
    </xf>
    <xf numFmtId="0" fontId="0" fillId="0" borderId="25" xfId="0" applyBorder="1" applyAlignment="1" applyProtection="1">
      <alignment/>
      <protection/>
    </xf>
    <xf numFmtId="0" fontId="48" fillId="0" borderId="22" xfId="0" applyFont="1" applyBorder="1" applyAlignment="1" applyProtection="1">
      <alignment vertical="center"/>
      <protection locked="0"/>
    </xf>
    <xf numFmtId="165" fontId="48" fillId="0" borderId="22" xfId="0" applyNumberFormat="1" applyFont="1" applyBorder="1" applyAlignment="1" applyProtection="1">
      <alignment vertical="center"/>
      <protection locked="0"/>
    </xf>
    <xf numFmtId="0" fontId="0" fillId="0" borderId="0" xfId="0" applyFont="1" applyAlignment="1">
      <alignment vertical="center"/>
    </xf>
    <xf numFmtId="0" fontId="50" fillId="37" borderId="27" xfId="0" applyFont="1" applyFill="1" applyBorder="1" applyAlignment="1" applyProtection="1">
      <alignment vertical="top"/>
      <protection/>
    </xf>
    <xf numFmtId="0" fontId="3" fillId="37" borderId="28" xfId="0" applyFont="1" applyFill="1" applyBorder="1" applyAlignment="1" applyProtection="1">
      <alignment vertical="top"/>
      <protection/>
    </xf>
    <xf numFmtId="0" fontId="3" fillId="37" borderId="29" xfId="0" applyFont="1" applyFill="1" applyBorder="1" applyAlignment="1" applyProtection="1">
      <alignment vertical="top"/>
      <protection/>
    </xf>
    <xf numFmtId="0" fontId="3" fillId="37" borderId="30" xfId="0" applyFont="1" applyFill="1" applyBorder="1" applyAlignment="1" applyProtection="1">
      <alignment vertical="top"/>
      <protection/>
    </xf>
    <xf numFmtId="0" fontId="3" fillId="37" borderId="25" xfId="0" applyFont="1" applyFill="1" applyBorder="1" applyAlignment="1" applyProtection="1">
      <alignment vertical="top"/>
      <protection/>
    </xf>
    <xf numFmtId="0" fontId="3" fillId="37" borderId="31" xfId="0" applyFont="1" applyFill="1" applyBorder="1" applyAlignment="1" applyProtection="1">
      <alignment vertical="top"/>
      <protection/>
    </xf>
    <xf numFmtId="0" fontId="3" fillId="37" borderId="32" xfId="0" applyFont="1" applyFill="1" applyBorder="1" applyAlignment="1" applyProtection="1">
      <alignment vertical="top"/>
      <protection/>
    </xf>
    <xf numFmtId="0" fontId="3" fillId="37" borderId="33" xfId="0" applyFont="1" applyFill="1" applyBorder="1" applyAlignment="1" applyProtection="1">
      <alignment vertical="top"/>
      <protection/>
    </xf>
    <xf numFmtId="0" fontId="0" fillId="0" borderId="33" xfId="0" applyBorder="1" applyAlignment="1">
      <alignment/>
    </xf>
    <xf numFmtId="0" fontId="0" fillId="0" borderId="32" xfId="0" applyBorder="1" applyAlignment="1">
      <alignment/>
    </xf>
    <xf numFmtId="0" fontId="0" fillId="0" borderId="31" xfId="0" applyBorder="1" applyAlignment="1">
      <alignment/>
    </xf>
    <xf numFmtId="0" fontId="0" fillId="0" borderId="25" xfId="0" applyBorder="1" applyAlignment="1">
      <alignment/>
    </xf>
    <xf numFmtId="0" fontId="0" fillId="0" borderId="30" xfId="0" applyBorder="1" applyAlignment="1">
      <alignment/>
    </xf>
    <xf numFmtId="0" fontId="0" fillId="0" borderId="0" xfId="0" applyBorder="1" applyAlignment="1">
      <alignment/>
    </xf>
    <xf numFmtId="0" fontId="0" fillId="0" borderId="23" xfId="0" applyFont="1" applyBorder="1" applyAlignment="1">
      <alignment horizontal="center" vertical="center"/>
    </xf>
    <xf numFmtId="0" fontId="7" fillId="34" borderId="34" xfId="0" applyFont="1" applyFill="1" applyBorder="1" applyAlignment="1">
      <alignment horizontal="center" vertical="center"/>
    </xf>
    <xf numFmtId="0" fontId="3" fillId="36" borderId="35" xfId="0" applyFont="1" applyFill="1" applyBorder="1" applyAlignment="1">
      <alignment/>
    </xf>
    <xf numFmtId="0" fontId="3" fillId="36" borderId="36" xfId="0" applyFont="1" applyFill="1" applyBorder="1" applyAlignment="1">
      <alignment/>
    </xf>
    <xf numFmtId="0" fontId="3" fillId="36" borderId="37" xfId="0" applyFont="1" applyFill="1" applyBorder="1" applyAlignment="1">
      <alignment/>
    </xf>
    <xf numFmtId="0" fontId="0" fillId="0" borderId="38"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0" fillId="0" borderId="23" xfId="0" applyFont="1" applyBorder="1" applyAlignment="1">
      <alignment horizontal="center"/>
    </xf>
    <xf numFmtId="0" fontId="7" fillId="34" borderId="42" xfId="0" applyFont="1" applyFill="1" applyBorder="1" applyAlignment="1">
      <alignment horizontal="center" vertical="center"/>
    </xf>
    <xf numFmtId="0" fontId="7" fillId="34" borderId="10" xfId="0" applyFont="1" applyFill="1" applyBorder="1" applyAlignment="1">
      <alignment horizontal="center" vertical="center"/>
    </xf>
    <xf numFmtId="0" fontId="0" fillId="34" borderId="43" xfId="0" applyFont="1" applyFill="1" applyBorder="1" applyAlignment="1">
      <alignment vertical="center"/>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0" fillId="0" borderId="25" xfId="0" applyFill="1" applyBorder="1" applyAlignment="1">
      <alignment/>
    </xf>
    <xf numFmtId="0" fontId="3" fillId="36" borderId="47" xfId="0" applyFont="1" applyFill="1" applyBorder="1" applyAlignment="1">
      <alignment/>
    </xf>
    <xf numFmtId="0" fontId="3" fillId="36" borderId="48" xfId="0" applyFont="1" applyFill="1" applyBorder="1" applyAlignment="1">
      <alignment/>
    </xf>
    <xf numFmtId="0" fontId="3" fillId="36" borderId="49" xfId="0" applyFont="1" applyFill="1" applyBorder="1" applyAlignment="1">
      <alignment/>
    </xf>
    <xf numFmtId="0" fontId="0" fillId="38" borderId="35" xfId="0" applyFill="1" applyBorder="1" applyAlignment="1">
      <alignment/>
    </xf>
    <xf numFmtId="0" fontId="0" fillId="38" borderId="36" xfId="0" applyFill="1" applyBorder="1" applyAlignment="1">
      <alignment/>
    </xf>
    <xf numFmtId="0" fontId="3" fillId="34" borderId="29" xfId="0" applyFont="1" applyFill="1" applyBorder="1" applyAlignment="1">
      <alignment/>
    </xf>
    <xf numFmtId="0" fontId="3" fillId="34" borderId="28" xfId="0" applyFont="1" applyFill="1" applyBorder="1" applyAlignment="1">
      <alignment/>
    </xf>
    <xf numFmtId="0" fontId="3" fillId="34" borderId="27" xfId="0" applyFont="1" applyFill="1" applyBorder="1" applyAlignment="1">
      <alignment/>
    </xf>
    <xf numFmtId="0" fontId="0" fillId="0" borderId="29" xfId="0" applyBorder="1" applyAlignment="1">
      <alignment/>
    </xf>
    <xf numFmtId="0" fontId="0" fillId="0" borderId="28" xfId="0" applyBorder="1" applyAlignment="1">
      <alignment/>
    </xf>
    <xf numFmtId="0" fontId="0" fillId="0" borderId="27" xfId="0" applyBorder="1" applyAlignment="1">
      <alignment/>
    </xf>
    <xf numFmtId="0" fontId="3" fillId="33" borderId="11" xfId="0" applyFont="1" applyFill="1" applyBorder="1" applyAlignment="1" applyProtection="1">
      <alignment/>
      <protection locked="0"/>
    </xf>
    <xf numFmtId="0" fontId="3" fillId="33" borderId="12" xfId="0" applyFont="1" applyFill="1" applyBorder="1" applyAlignment="1" applyProtection="1">
      <alignment/>
      <protection locked="0"/>
    </xf>
    <xf numFmtId="0" fontId="0" fillId="0" borderId="0" xfId="0" applyAlignment="1" applyProtection="1">
      <alignment/>
      <protection locked="0"/>
    </xf>
    <xf numFmtId="0" fontId="3" fillId="34" borderId="10" xfId="0" applyFont="1" applyFill="1" applyBorder="1" applyAlignment="1" applyProtection="1">
      <alignment vertical="top" wrapText="1"/>
      <protection locked="0"/>
    </xf>
    <xf numFmtId="0" fontId="0" fillId="0" borderId="23" xfId="0" applyFont="1" applyFill="1" applyBorder="1" applyAlignment="1" applyProtection="1">
      <alignment horizontal="left" vertical="top" wrapText="1"/>
      <protection locked="0"/>
    </xf>
    <xf numFmtId="0" fontId="6" fillId="36" borderId="0" xfId="0" applyFont="1" applyFill="1" applyAlignment="1" applyProtection="1">
      <alignment/>
      <protection locked="0"/>
    </xf>
    <xf numFmtId="0" fontId="6" fillId="36" borderId="16" xfId="0" applyFont="1" applyFill="1" applyBorder="1" applyAlignment="1" applyProtection="1">
      <alignment vertical="center"/>
      <protection locked="0"/>
    </xf>
    <xf numFmtId="0" fontId="6" fillId="36" borderId="0" xfId="0" applyFont="1" applyFill="1" applyBorder="1" applyAlignment="1" applyProtection="1">
      <alignment vertic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7" fillId="39" borderId="0" xfId="0" applyFont="1" applyFill="1" applyBorder="1" applyAlignment="1">
      <alignment horizontal="center" vertical="center"/>
    </xf>
    <xf numFmtId="0" fontId="0" fillId="39" borderId="37" xfId="0" applyFont="1" applyFill="1" applyBorder="1" applyAlignment="1">
      <alignment/>
    </xf>
    <xf numFmtId="0" fontId="0" fillId="0" borderId="36" xfId="0" applyFont="1" applyBorder="1" applyAlignment="1">
      <alignment/>
    </xf>
    <xf numFmtId="0" fontId="0" fillId="0" borderId="23" xfId="0" applyNumberFormat="1" applyFont="1" applyFill="1" applyBorder="1" applyAlignment="1">
      <alignment horizontal="center" vertical="top" wrapText="1"/>
    </xf>
    <xf numFmtId="0" fontId="0" fillId="0" borderId="23" xfId="57" applyNumberFormat="1" applyBorder="1" applyAlignment="1" applyProtection="1">
      <alignment horizontal="center" vertical="top"/>
      <protection/>
    </xf>
    <xf numFmtId="2" fontId="3" fillId="0" borderId="35" xfId="0" applyNumberFormat="1" applyFont="1" applyBorder="1" applyAlignment="1">
      <alignment horizontal="center"/>
    </xf>
    <xf numFmtId="0" fontId="0" fillId="0" borderId="23" xfId="0" applyFont="1" applyFill="1" applyBorder="1" applyAlignment="1">
      <alignment horizontal="left" vertical="top" wrapText="1"/>
    </xf>
    <xf numFmtId="0" fontId="0" fillId="0" borderId="12" xfId="0" applyFont="1" applyFill="1" applyBorder="1" applyAlignment="1" applyProtection="1">
      <alignment horizontal="left" vertical="top" wrapText="1"/>
      <protection locked="0"/>
    </xf>
    <xf numFmtId="0" fontId="0" fillId="0" borderId="50" xfId="0" applyFont="1" applyBorder="1" applyAlignment="1" applyProtection="1">
      <alignment horizontal="left" vertical="top" wrapText="1"/>
      <protection locked="0"/>
    </xf>
    <xf numFmtId="0" fontId="0" fillId="39" borderId="17" xfId="0" applyFont="1" applyFill="1" applyBorder="1" applyAlignment="1">
      <alignment vertical="top"/>
    </xf>
    <xf numFmtId="1" fontId="3" fillId="0" borderId="23" xfId="0" applyNumberFormat="1" applyFont="1" applyBorder="1" applyAlignment="1">
      <alignment horizontal="center"/>
    </xf>
    <xf numFmtId="0" fontId="0" fillId="0" borderId="23" xfId="0" applyFont="1" applyFill="1" applyBorder="1" applyAlignment="1" applyProtection="1">
      <alignment vertical="top" wrapText="1"/>
      <protection locked="0"/>
    </xf>
    <xf numFmtId="167" fontId="0" fillId="0" borderId="23" xfId="0" applyNumberFormat="1" applyFont="1" applyFill="1" applyBorder="1" applyAlignment="1" applyProtection="1">
      <alignment horizontal="left" vertical="top" wrapText="1"/>
      <protection locked="0"/>
    </xf>
    <xf numFmtId="0" fontId="0" fillId="0" borderId="10" xfId="57" applyFont="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0" borderId="0" xfId="0" applyBorder="1" applyAlignment="1" applyProtection="1">
      <alignment/>
      <protection/>
    </xf>
    <xf numFmtId="0" fontId="3" fillId="33" borderId="23" xfId="0" applyFont="1" applyFill="1" applyBorder="1" applyAlignment="1" applyProtection="1">
      <alignment vertical="center"/>
      <protection/>
    </xf>
    <xf numFmtId="0" fontId="3" fillId="0" borderId="23" xfId="0" applyFont="1" applyBorder="1" applyAlignment="1" applyProtection="1">
      <alignment vertical="center"/>
      <protection/>
    </xf>
    <xf numFmtId="0" fontId="0" fillId="34" borderId="21" xfId="0" applyFill="1" applyBorder="1" applyAlignment="1" applyProtection="1">
      <alignment vertical="center"/>
      <protection/>
    </xf>
    <xf numFmtId="0" fontId="0" fillId="34" borderId="19" xfId="0" applyFill="1" applyBorder="1" applyAlignment="1" applyProtection="1">
      <alignment vertical="center"/>
      <protection/>
    </xf>
    <xf numFmtId="0" fontId="0" fillId="34" borderId="26" xfId="0" applyFill="1" applyBorder="1" applyAlignment="1" applyProtection="1">
      <alignment vertical="center"/>
      <protection/>
    </xf>
    <xf numFmtId="0" fontId="0" fillId="0" borderId="23" xfId="57" applyFill="1" applyBorder="1" applyAlignment="1">
      <alignment horizontal="left" vertical="top" wrapText="1"/>
      <protection/>
    </xf>
    <xf numFmtId="0" fontId="0" fillId="39" borderId="23" xfId="57" applyNumberFormat="1" applyFont="1" applyFill="1" applyBorder="1" applyAlignment="1" applyProtection="1">
      <alignment vertical="top" wrapText="1"/>
      <protection locked="0"/>
    </xf>
    <xf numFmtId="0" fontId="0" fillId="0" borderId="23" xfId="57" applyFont="1" applyFill="1" applyBorder="1" applyAlignment="1">
      <alignment horizontal="left" vertical="top" wrapText="1"/>
      <protection/>
    </xf>
    <xf numFmtId="0" fontId="0" fillId="0" borderId="0" xfId="0" applyFont="1" applyAlignment="1">
      <alignment/>
    </xf>
    <xf numFmtId="0" fontId="0" fillId="0" borderId="23" xfId="57" applyNumberFormat="1" applyFont="1" applyBorder="1" applyAlignment="1" applyProtection="1">
      <alignment horizontal="center" vertical="top"/>
      <protection/>
    </xf>
    <xf numFmtId="167" fontId="5" fillId="0" borderId="23" xfId="0" applyNumberFormat="1" applyFont="1" applyFill="1" applyBorder="1" applyAlignment="1" applyProtection="1">
      <alignment horizontal="left" vertical="top" wrapText="1"/>
      <protection locked="0"/>
    </xf>
    <xf numFmtId="167" fontId="3" fillId="0" borderId="23" xfId="0" applyNumberFormat="1" applyFont="1" applyFill="1" applyBorder="1" applyAlignment="1" applyProtection="1">
      <alignment horizontal="left" vertical="top" wrapText="1"/>
      <protection locked="0"/>
    </xf>
    <xf numFmtId="0" fontId="0" fillId="0" borderId="0" xfId="0" applyFont="1" applyAlignment="1" applyProtection="1">
      <alignment/>
      <protection/>
    </xf>
    <xf numFmtId="0" fontId="0" fillId="0" borderId="23" xfId="58" applyFont="1" applyFill="1" applyBorder="1" applyAlignment="1">
      <alignment horizontal="left" vertical="top" wrapText="1"/>
      <protection/>
    </xf>
    <xf numFmtId="0" fontId="0" fillId="0" borderId="10" xfId="58" applyNumberFormat="1" applyFont="1" applyFill="1" applyBorder="1" applyAlignment="1" applyProtection="1">
      <alignment vertical="top" wrapText="1"/>
      <protection locked="0"/>
    </xf>
    <xf numFmtId="0" fontId="10" fillId="0" borderId="10" xfId="0" applyFont="1" applyBorder="1" applyAlignment="1" applyProtection="1">
      <alignment vertical="top" wrapText="1"/>
      <protection locked="0"/>
    </xf>
    <xf numFmtId="0" fontId="0" fillId="0" borderId="10" xfId="0" applyFont="1" applyFill="1" applyBorder="1" applyAlignment="1" applyProtection="1">
      <alignment horizontal="left" vertical="top" wrapText="1"/>
      <protection locked="0"/>
    </xf>
    <xf numFmtId="0" fontId="3" fillId="34" borderId="0" xfId="0" applyFont="1" applyFill="1" applyBorder="1" applyAlignment="1">
      <alignment/>
    </xf>
    <xf numFmtId="0" fontId="3" fillId="34" borderId="25" xfId="0" applyFont="1" applyFill="1" applyBorder="1" applyAlignment="1">
      <alignment/>
    </xf>
    <xf numFmtId="0" fontId="5" fillId="34" borderId="31" xfId="0" applyFont="1" applyFill="1" applyBorder="1" applyAlignment="1">
      <alignment/>
    </xf>
    <xf numFmtId="0" fontId="5" fillId="39" borderId="51" xfId="0" applyFont="1" applyFill="1" applyBorder="1" applyAlignment="1">
      <alignment horizontal="left" vertical="top" wrapText="1"/>
    </xf>
    <xf numFmtId="0" fontId="0" fillId="39" borderId="37" xfId="0" applyFont="1" applyFill="1" applyBorder="1" applyAlignment="1">
      <alignment horizontal="center"/>
    </xf>
    <xf numFmtId="0" fontId="0" fillId="39" borderId="36" xfId="0" applyFont="1" applyFill="1" applyBorder="1" applyAlignment="1">
      <alignment horizontal="center"/>
    </xf>
    <xf numFmtId="0" fontId="0" fillId="0" borderId="2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5"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protection/>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18" xfId="0" applyFont="1" applyFill="1" applyBorder="1" applyAlignment="1" applyProtection="1">
      <alignment horizontal="left" vertical="top"/>
      <protection/>
    </xf>
    <xf numFmtId="0" fontId="0" fillId="0" borderId="21" xfId="0" applyFont="1" applyFill="1" applyBorder="1" applyAlignment="1" applyProtection="1">
      <alignment horizontal="left" vertical="top"/>
      <protection/>
    </xf>
    <xf numFmtId="0" fontId="0" fillId="0" borderId="19" xfId="0" applyFont="1" applyFill="1" applyBorder="1" applyAlignment="1" applyProtection="1">
      <alignment horizontal="left" vertical="top"/>
      <protection/>
    </xf>
    <xf numFmtId="0" fontId="0" fillId="0" borderId="20" xfId="0" applyFont="1" applyFill="1" applyBorder="1" applyAlignment="1" applyProtection="1">
      <alignment horizontal="lef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23">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42"/>
      </font>
      <fill>
        <patternFill>
          <bgColor indexed="17"/>
        </patternFill>
      </fill>
    </dxf>
    <dxf>
      <fill>
        <patternFill>
          <bgColor rgb="FFFF0000"/>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5934075</xdr:colOff>
      <xdr:row>0</xdr:row>
      <xdr:rowOff>76200</xdr:rowOff>
    </xdr:from>
    <xdr:to>
      <xdr:col>2</xdr:col>
      <xdr:colOff>6972300</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153275"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showGridLines="0" tabSelected="1" zoomScale="80" zoomScaleNormal="80" zoomScalePageLayoutView="0" workbookViewId="0" topLeftCell="A1">
      <selection activeCell="C17" sqref="C17"/>
    </sheetView>
  </sheetViews>
  <sheetFormatPr defaultColWidth="9.140625" defaultRowHeight="12.75"/>
  <cols>
    <col min="1" max="2" width="9.140625" style="38" customWidth="1"/>
    <col min="3" max="3" width="105.7109375" style="38" customWidth="1"/>
    <col min="4" max="16384" width="9.140625" style="38" customWidth="1"/>
  </cols>
  <sheetData>
    <row r="1" spans="1:3" ht="15.75">
      <c r="A1" s="90" t="s">
        <v>98</v>
      </c>
      <c r="B1" s="37"/>
      <c r="C1" s="97"/>
    </row>
    <row r="2" spans="1:3" ht="15.75">
      <c r="A2" s="91" t="s">
        <v>97</v>
      </c>
      <c r="B2" s="39"/>
      <c r="C2" s="98"/>
    </row>
    <row r="3" spans="1:3" ht="12.75">
      <c r="A3" s="92"/>
      <c r="B3" s="40"/>
      <c r="C3" s="99"/>
    </row>
    <row r="4" spans="1:3" ht="12.75">
      <c r="A4" s="92" t="s">
        <v>316</v>
      </c>
      <c r="B4" s="41"/>
      <c r="C4" s="100"/>
    </row>
    <row r="5" spans="1:3" ht="12.75">
      <c r="A5" s="92" t="s">
        <v>317</v>
      </c>
      <c r="B5" s="41"/>
      <c r="C5" s="100"/>
    </row>
    <row r="6" spans="1:3" ht="12.75">
      <c r="A6" s="92" t="s">
        <v>402</v>
      </c>
      <c r="B6" s="41"/>
      <c r="C6" s="100"/>
    </row>
    <row r="7" spans="1:3" ht="12.75">
      <c r="A7" s="42"/>
      <c r="B7" s="43"/>
      <c r="C7" s="101"/>
    </row>
    <row r="8" spans="1:3" ht="18" customHeight="1">
      <c r="A8" s="44" t="s">
        <v>0</v>
      </c>
      <c r="B8" s="45"/>
      <c r="C8" s="102"/>
    </row>
    <row r="9" spans="1:3" ht="12.75" customHeight="1">
      <c r="A9" s="46" t="s">
        <v>99</v>
      </c>
      <c r="B9" s="47"/>
      <c r="C9" s="103"/>
    </row>
    <row r="10" spans="1:3" ht="12.75">
      <c r="A10" s="46" t="s">
        <v>100</v>
      </c>
      <c r="B10" s="47"/>
      <c r="C10" s="103"/>
    </row>
    <row r="11" spans="1:3" ht="12.75">
      <c r="A11" s="46" t="s">
        <v>101</v>
      </c>
      <c r="B11" s="47"/>
      <c r="C11" s="103"/>
    </row>
    <row r="12" spans="1:3" ht="12.75">
      <c r="A12" s="46" t="s">
        <v>102</v>
      </c>
      <c r="B12" s="47"/>
      <c r="C12" s="103"/>
    </row>
    <row r="13" spans="1:3" ht="12.75">
      <c r="A13" s="46" t="s">
        <v>103</v>
      </c>
      <c r="B13" s="47"/>
      <c r="C13" s="103"/>
    </row>
    <row r="14" spans="1:3" ht="12.75">
      <c r="A14" s="48"/>
      <c r="B14" s="49"/>
      <c r="C14" s="104"/>
    </row>
    <row r="15" ht="12.75">
      <c r="C15" s="105"/>
    </row>
    <row r="16" spans="1:3" ht="12.75">
      <c r="A16" s="177" t="s">
        <v>1</v>
      </c>
      <c r="B16" s="177"/>
      <c r="C16" s="177"/>
    </row>
    <row r="17" spans="1:3" ht="12.75">
      <c r="A17" s="178" t="s">
        <v>2</v>
      </c>
      <c r="B17" s="178"/>
      <c r="C17" s="178"/>
    </row>
    <row r="18" spans="1:3" ht="12.75">
      <c r="A18" s="178" t="s">
        <v>231</v>
      </c>
      <c r="B18" s="178"/>
      <c r="C18" s="178"/>
    </row>
    <row r="19" spans="1:3" ht="12.75">
      <c r="A19" s="178" t="s">
        <v>3</v>
      </c>
      <c r="B19" s="178"/>
      <c r="C19" s="178"/>
    </row>
    <row r="20" spans="1:3" ht="12.75">
      <c r="A20" s="178" t="s">
        <v>4</v>
      </c>
      <c r="B20" s="178"/>
      <c r="C20" s="178"/>
    </row>
    <row r="21" spans="1:3" ht="12.75">
      <c r="A21" s="178" t="s">
        <v>232</v>
      </c>
      <c r="B21" s="178"/>
      <c r="C21" s="178"/>
    </row>
    <row r="22" spans="1:3" ht="12.75">
      <c r="A22" s="178" t="s">
        <v>233</v>
      </c>
      <c r="B22" s="178"/>
      <c r="C22" s="178"/>
    </row>
    <row r="23" spans="1:3" ht="12.75">
      <c r="A23" s="178" t="s">
        <v>5</v>
      </c>
      <c r="B23" s="178"/>
      <c r="C23" s="178"/>
    </row>
    <row r="24" spans="1:3" ht="12.75">
      <c r="A24" s="178" t="s">
        <v>96</v>
      </c>
      <c r="B24" s="178"/>
      <c r="C24" s="178"/>
    </row>
    <row r="25" spans="1:3" ht="12.75">
      <c r="A25" s="176"/>
      <c r="B25" s="176"/>
      <c r="C25" s="176"/>
    </row>
    <row r="26" spans="1:3" ht="12.75">
      <c r="A26" s="177" t="s">
        <v>61</v>
      </c>
      <c r="B26" s="177"/>
      <c r="C26" s="177"/>
    </row>
    <row r="27" spans="1:3" ht="12.75">
      <c r="A27" s="179"/>
      <c r="B27" s="180"/>
      <c r="C27" s="181"/>
    </row>
    <row r="28" spans="1:3" ht="12.75">
      <c r="A28" s="50" t="s">
        <v>9</v>
      </c>
      <c r="B28" s="53"/>
      <c r="C28" s="106"/>
    </row>
    <row r="29" spans="1:3" ht="12.75">
      <c r="A29" s="50" t="s">
        <v>10</v>
      </c>
      <c r="B29" s="53"/>
      <c r="C29" s="106"/>
    </row>
    <row r="30" spans="1:3" ht="12.75" customHeight="1">
      <c r="A30" s="50" t="s">
        <v>11</v>
      </c>
      <c r="B30" s="53"/>
      <c r="C30" s="106"/>
    </row>
    <row r="31" spans="1:3" ht="12.75" customHeight="1">
      <c r="A31" s="50" t="s">
        <v>12</v>
      </c>
      <c r="B31" s="54"/>
      <c r="C31" s="107"/>
    </row>
    <row r="32" spans="1:3" ht="12.75">
      <c r="A32" s="50" t="s">
        <v>13</v>
      </c>
      <c r="B32" s="53"/>
      <c r="C32" s="106"/>
    </row>
    <row r="33" spans="1:3" ht="12.75">
      <c r="A33" s="51"/>
      <c r="B33" s="52"/>
      <c r="C33" s="55"/>
    </row>
    <row r="34" spans="1:3" ht="12.75">
      <c r="A34" s="50" t="s">
        <v>9</v>
      </c>
      <c r="B34" s="53"/>
      <c r="C34" s="106"/>
    </row>
    <row r="35" spans="1:3" ht="12.75">
      <c r="A35" s="50" t="s">
        <v>10</v>
      </c>
      <c r="B35" s="53"/>
      <c r="C35" s="106"/>
    </row>
    <row r="36" spans="1:3" ht="12.75">
      <c r="A36" s="50" t="s">
        <v>11</v>
      </c>
      <c r="B36" s="53"/>
      <c r="C36" s="106"/>
    </row>
    <row r="37" spans="1:3" ht="12.75">
      <c r="A37" s="50" t="s">
        <v>12</v>
      </c>
      <c r="B37" s="54"/>
      <c r="C37" s="107"/>
    </row>
    <row r="38" spans="1:3" ht="12.75">
      <c r="A38" s="50" t="s">
        <v>13</v>
      </c>
      <c r="B38" s="53"/>
      <c r="C38" s="106"/>
    </row>
    <row r="40" ht="12.75">
      <c r="A40" s="108" t="s">
        <v>62</v>
      </c>
    </row>
    <row r="41" ht="12.75">
      <c r="A41" s="108" t="s">
        <v>228</v>
      </c>
    </row>
    <row r="42" ht="12.75">
      <c r="A42" s="108" t="s">
        <v>229</v>
      </c>
    </row>
    <row r="44" ht="12.75" customHeight="1" hidden="1">
      <c r="B44" s="38" t="s">
        <v>18</v>
      </c>
    </row>
    <row r="45" ht="12.75" customHeight="1" hidden="1">
      <c r="B45" s="38" t="s">
        <v>19</v>
      </c>
    </row>
    <row r="46" ht="12.75" customHeight="1" hidden="1">
      <c r="B46" s="38" t="s">
        <v>20</v>
      </c>
    </row>
  </sheetData>
  <sheetProtection sort="0" autoFilter="0"/>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43"/>
  <sheetViews>
    <sheetView showGridLines="0" zoomScale="90" zoomScaleNormal="90" zoomScalePageLayoutView="0" workbookViewId="0" topLeftCell="A4">
      <selection activeCell="L17" sqref="L17"/>
    </sheetView>
  </sheetViews>
  <sheetFormatPr defaultColWidth="9.140625" defaultRowHeight="12.75"/>
  <cols>
    <col min="1" max="1" width="20.28125" style="0" customWidth="1"/>
    <col min="2" max="2" width="11.140625" style="0" customWidth="1"/>
    <col min="3" max="3" width="10.7109375" style="0" bestFit="1" customWidth="1"/>
    <col min="4" max="4" width="12.421875" style="0" customWidth="1"/>
    <col min="5" max="5" width="11.00390625" style="0" customWidth="1"/>
    <col min="6" max="6" width="13.140625" style="0" customWidth="1"/>
    <col min="7" max="7" width="11.00390625" style="0" customWidth="1"/>
    <col min="8" max="9" width="14.140625" style="0" hidden="1" customWidth="1"/>
    <col min="14" max="14" width="9.140625" style="0" customWidth="1"/>
  </cols>
  <sheetData>
    <row r="1" spans="1:16" ht="12.75">
      <c r="A1" s="7" t="s">
        <v>63</v>
      </c>
      <c r="B1" s="8"/>
      <c r="C1" s="8"/>
      <c r="D1" s="8"/>
      <c r="E1" s="8"/>
      <c r="F1" s="8"/>
      <c r="G1" s="8"/>
      <c r="H1" s="8"/>
      <c r="I1" s="8"/>
      <c r="J1" s="8"/>
      <c r="K1" s="8"/>
      <c r="L1" s="8"/>
      <c r="M1" s="8"/>
      <c r="N1" s="8"/>
      <c r="O1" s="8"/>
      <c r="P1" s="9"/>
    </row>
    <row r="2" spans="1:16" s="1" customFormat="1" ht="18" customHeight="1">
      <c r="A2" s="10" t="s">
        <v>21</v>
      </c>
      <c r="B2" s="11"/>
      <c r="C2" s="11"/>
      <c r="D2" s="11"/>
      <c r="E2" s="11"/>
      <c r="F2" s="11"/>
      <c r="G2" s="11"/>
      <c r="H2" s="11"/>
      <c r="I2" s="11"/>
      <c r="J2" s="11"/>
      <c r="K2" s="11"/>
      <c r="L2" s="11"/>
      <c r="M2" s="11"/>
      <c r="N2" s="11"/>
      <c r="O2" s="11"/>
      <c r="P2" s="12"/>
    </row>
    <row r="3" spans="1:16" s="1" customFormat="1" ht="12.75" customHeight="1">
      <c r="A3" s="170" t="s">
        <v>319</v>
      </c>
      <c r="B3" s="14"/>
      <c r="C3" s="14"/>
      <c r="D3" s="14"/>
      <c r="E3" s="14"/>
      <c r="F3" s="14"/>
      <c r="G3" s="14"/>
      <c r="H3" s="14"/>
      <c r="I3" s="14"/>
      <c r="J3" s="14"/>
      <c r="K3" s="14"/>
      <c r="L3" s="14"/>
      <c r="M3" s="14"/>
      <c r="N3" s="14"/>
      <c r="O3" s="14"/>
      <c r="P3" s="15"/>
    </row>
    <row r="4" spans="1:16" s="1" customFormat="1" ht="12.75">
      <c r="A4" s="13"/>
      <c r="B4" s="14"/>
      <c r="C4" s="14"/>
      <c r="D4" s="14"/>
      <c r="E4" s="14"/>
      <c r="F4" s="14"/>
      <c r="G4" s="14"/>
      <c r="H4" s="14"/>
      <c r="I4" s="14"/>
      <c r="J4" s="14"/>
      <c r="K4" s="14"/>
      <c r="L4" s="14"/>
      <c r="M4" s="14"/>
      <c r="N4" s="14"/>
      <c r="O4" s="14"/>
      <c r="P4" s="15"/>
    </row>
    <row r="5" spans="1:16" s="1" customFormat="1" ht="12.75">
      <c r="A5" s="13" t="s">
        <v>92</v>
      </c>
      <c r="B5" s="14"/>
      <c r="C5" s="14"/>
      <c r="D5" s="14"/>
      <c r="E5" s="14"/>
      <c r="F5" s="14"/>
      <c r="G5" s="14"/>
      <c r="H5" s="14"/>
      <c r="I5" s="14"/>
      <c r="J5" s="14"/>
      <c r="K5" s="14"/>
      <c r="L5" s="14"/>
      <c r="M5" s="14"/>
      <c r="N5" s="14"/>
      <c r="O5" s="14"/>
      <c r="P5" s="15"/>
    </row>
    <row r="6" spans="1:16" s="1" customFormat="1" ht="12.75">
      <c r="A6" s="13" t="s">
        <v>93</v>
      </c>
      <c r="B6" s="14"/>
      <c r="C6" s="14"/>
      <c r="D6" s="14"/>
      <c r="E6" s="14"/>
      <c r="F6" s="14"/>
      <c r="G6" s="14"/>
      <c r="H6" s="14"/>
      <c r="I6" s="14"/>
      <c r="J6" s="14"/>
      <c r="K6" s="14"/>
      <c r="L6" s="14"/>
      <c r="M6" s="14"/>
      <c r="N6" s="14"/>
      <c r="O6" s="14"/>
      <c r="P6" s="15"/>
    </row>
    <row r="7" spans="1:16" s="1" customFormat="1" ht="12.75">
      <c r="A7" s="24"/>
      <c r="B7" s="16"/>
      <c r="C7" s="16"/>
      <c r="D7" s="16"/>
      <c r="E7" s="16"/>
      <c r="F7" s="16"/>
      <c r="G7" s="16"/>
      <c r="H7" s="16"/>
      <c r="I7" s="16"/>
      <c r="J7" s="16"/>
      <c r="K7" s="16"/>
      <c r="L7" s="16"/>
      <c r="M7" s="16"/>
      <c r="N7" s="16"/>
      <c r="O7" s="16"/>
      <c r="P7" s="17"/>
    </row>
    <row r="8" spans="1:16" ht="12.75">
      <c r="A8" s="150"/>
      <c r="B8" s="149"/>
      <c r="C8" s="149"/>
      <c r="D8" s="149"/>
      <c r="E8" s="149"/>
      <c r="F8" s="149"/>
      <c r="G8" s="149"/>
      <c r="H8" s="149"/>
      <c r="I8" s="149"/>
      <c r="J8" s="149"/>
      <c r="K8" s="149"/>
      <c r="L8" s="149"/>
      <c r="M8" s="149"/>
      <c r="N8" s="149"/>
      <c r="O8" s="149"/>
      <c r="P8" s="148"/>
    </row>
    <row r="9" spans="1:16" ht="12.75">
      <c r="A9" s="121"/>
      <c r="B9" s="147" t="s">
        <v>405</v>
      </c>
      <c r="C9" s="146"/>
      <c r="D9" s="146"/>
      <c r="E9" s="146"/>
      <c r="F9" s="146"/>
      <c r="G9" s="145"/>
      <c r="H9" s="2"/>
      <c r="I9" s="2"/>
      <c r="J9" s="2"/>
      <c r="K9" s="2"/>
      <c r="L9" s="2"/>
      <c r="M9" s="2"/>
      <c r="N9" s="2"/>
      <c r="O9" s="2"/>
      <c r="P9" s="120"/>
    </row>
    <row r="10" spans="1:16" ht="12.75">
      <c r="A10" s="121"/>
      <c r="B10" s="196" t="s">
        <v>406</v>
      </c>
      <c r="C10" s="194"/>
      <c r="D10" s="194"/>
      <c r="E10" s="194"/>
      <c r="F10" s="194"/>
      <c r="G10" s="195"/>
      <c r="H10" s="2"/>
      <c r="I10" s="2"/>
      <c r="J10" s="2"/>
      <c r="K10" s="2"/>
      <c r="L10" s="2"/>
      <c r="M10" s="2"/>
      <c r="N10" s="2"/>
      <c r="O10" s="2"/>
      <c r="P10" s="120"/>
    </row>
    <row r="11" spans="1:16" s="1" customFormat="1" ht="12.75" customHeight="1">
      <c r="A11" s="197" t="s">
        <v>403</v>
      </c>
      <c r="B11" s="127" t="s">
        <v>318</v>
      </c>
      <c r="C11" s="144"/>
      <c r="D11" s="126"/>
      <c r="E11" s="126"/>
      <c r="F11" s="126"/>
      <c r="G11" s="143"/>
      <c r="H11" s="3"/>
      <c r="I11" s="3"/>
      <c r="J11" s="3"/>
      <c r="K11" s="142" t="s">
        <v>269</v>
      </c>
      <c r="L11" s="141"/>
      <c r="M11" s="141"/>
      <c r="N11" s="141"/>
      <c r="O11" s="140"/>
      <c r="P11" s="139"/>
    </row>
    <row r="12" spans="1:16" ht="36">
      <c r="A12" s="197"/>
      <c r="B12" s="138" t="s">
        <v>268</v>
      </c>
      <c r="C12" s="137" t="s">
        <v>267</v>
      </c>
      <c r="D12" s="137" t="s">
        <v>266</v>
      </c>
      <c r="E12" s="137" t="s">
        <v>22</v>
      </c>
      <c r="F12" s="137" t="s">
        <v>281</v>
      </c>
      <c r="G12" s="136" t="s">
        <v>265</v>
      </c>
      <c r="H12" s="2"/>
      <c r="I12" s="2"/>
      <c r="J12" s="2"/>
      <c r="K12" s="135" t="s">
        <v>29</v>
      </c>
      <c r="L12" s="35"/>
      <c r="M12" s="134" t="s">
        <v>28</v>
      </c>
      <c r="N12" s="134" t="s">
        <v>24</v>
      </c>
      <c r="O12" s="133" t="s">
        <v>25</v>
      </c>
      <c r="P12" s="120"/>
    </row>
    <row r="13" spans="1:16" ht="12.75" customHeight="1">
      <c r="A13" s="121"/>
      <c r="B13" s="132">
        <f>COUNTIF('Gen Test Cases'!$I:$I,"Pass")+COUNTIF('MFD Test Cases'!$I:$I,"Pass")</f>
        <v>0</v>
      </c>
      <c r="C13" s="132">
        <f>COUNTIF('Gen Test Cases'!$I:$I,"Fail")+COUNTIF('MFD Test Cases'!$I:$I,"Fail")</f>
        <v>0</v>
      </c>
      <c r="D13" s="132">
        <f>COUNTIF('Gen Test Cases'!$I:$I,"Info")+COUNTIF('MFD Test Cases'!$I:$I,"Info")</f>
        <v>0</v>
      </c>
      <c r="E13" s="132">
        <f>COUNTIF('Gen Test Cases'!$I:$I,"N/A")+COUNTIF('MFD Test Cases'!$I:$I,"N/A")</f>
        <v>0</v>
      </c>
      <c r="F13" s="132">
        <f>B13+C13</f>
        <v>0</v>
      </c>
      <c r="G13" s="171">
        <f>D21</f>
        <v>0</v>
      </c>
      <c r="H13" s="2"/>
      <c r="I13" s="2"/>
      <c r="J13" s="2"/>
      <c r="K13" s="131" t="s">
        <v>264</v>
      </c>
      <c r="L13" s="130"/>
      <c r="M13" s="129">
        <f>COUNTA('Gen Test Cases'!I3:I332)+COUNTA('MFD Test Cases'!I3:I330)</f>
        <v>0</v>
      </c>
      <c r="N13" s="129">
        <f>O13-M13</f>
        <v>33</v>
      </c>
      <c r="O13" s="128">
        <f>COUNTA('Gen Test Cases'!A3:A332)+COUNTA('MFD Test Cases'!A3:A330)</f>
        <v>33</v>
      </c>
      <c r="P13" s="120"/>
    </row>
    <row r="14" spans="1:16" ht="12.75" customHeight="1">
      <c r="A14" s="121"/>
      <c r="B14" s="2"/>
      <c r="C14" s="2"/>
      <c r="D14" s="2"/>
      <c r="E14" s="2"/>
      <c r="F14" s="2"/>
      <c r="G14" s="2"/>
      <c r="H14" s="2"/>
      <c r="I14" s="2"/>
      <c r="J14" s="2"/>
      <c r="K14" s="2"/>
      <c r="L14" s="2"/>
      <c r="M14" s="2"/>
      <c r="N14" s="2"/>
      <c r="O14" s="2"/>
      <c r="P14" s="120"/>
    </row>
    <row r="15" spans="1:16" ht="12.75" customHeight="1">
      <c r="A15" s="121"/>
      <c r="B15" s="127" t="s">
        <v>263</v>
      </c>
      <c r="C15" s="126"/>
      <c r="D15" s="126"/>
      <c r="E15" s="126"/>
      <c r="F15" s="126"/>
      <c r="G15" s="125"/>
      <c r="H15" s="2"/>
      <c r="I15" s="2"/>
      <c r="J15" s="2"/>
      <c r="K15" s="2"/>
      <c r="L15" s="2"/>
      <c r="M15" s="2"/>
      <c r="N15" s="2"/>
      <c r="O15" s="4"/>
      <c r="P15" s="120"/>
    </row>
    <row r="16" spans="1:16" ht="12.75" customHeight="1">
      <c r="A16" s="121"/>
      <c r="B16" s="124" t="s">
        <v>262</v>
      </c>
      <c r="C16" s="124" t="s">
        <v>46</v>
      </c>
      <c r="D16" s="124" t="s">
        <v>7</v>
      </c>
      <c r="E16" s="124" t="s">
        <v>8</v>
      </c>
      <c r="F16" s="124" t="s">
        <v>22</v>
      </c>
      <c r="G16" s="124" t="s">
        <v>261</v>
      </c>
      <c r="H16" s="161" t="s">
        <v>279</v>
      </c>
      <c r="I16" s="161" t="s">
        <v>280</v>
      </c>
      <c r="J16" s="2"/>
      <c r="K16" s="2"/>
      <c r="L16" s="2"/>
      <c r="M16" s="2"/>
      <c r="N16" s="2"/>
      <c r="O16" s="18"/>
      <c r="P16" s="120"/>
    </row>
    <row r="17" spans="1:16" ht="12.75" customHeight="1">
      <c r="A17" s="121"/>
      <c r="B17" s="123">
        <v>4</v>
      </c>
      <c r="C17" s="123">
        <f>COUNTIF('Gen Test Cases'!AA:AA,B17)+COUNTIF('MFD Test Cases'!AA:AA,B17)</f>
        <v>1</v>
      </c>
      <c r="D17" s="123">
        <f>_xlfn.COUNTIFS('Gen Test Cases'!AA:AA,B17,'Gen Test Cases'!I:I,$D$16)+_xlfn.COUNTIFS('MFD Test Cases'!AA:AA,B17,'MFD Test Cases'!I:I,$D$16)</f>
        <v>0</v>
      </c>
      <c r="E17" s="123">
        <f>_xlfn.COUNTIFS('Gen Test Cases'!AA:AA,B17,'Gen Test Cases'!I:I,$E$16)+_xlfn.COUNTIFS('MFD Test Cases'!AA:AA,B17,'MFD Test Cases'!I:I,$E$16)</f>
        <v>0</v>
      </c>
      <c r="F17" s="123">
        <f>_xlfn.COUNTIFS('Gen Test Cases'!AA:AA,B17,'Gen Test Cases'!I:I,$F$16)+_xlfn.COUNTIFS('MFD Test Cases'!AA:AA,B17,'MFD Test Cases'!I:I,$F$16)</f>
        <v>0</v>
      </c>
      <c r="G17" s="164" t="s">
        <v>282</v>
      </c>
      <c r="J17" s="2"/>
      <c r="K17" s="2"/>
      <c r="L17" s="2"/>
      <c r="M17" s="2"/>
      <c r="N17" s="2"/>
      <c r="O17" s="18"/>
      <c r="P17" s="120"/>
    </row>
    <row r="18" spans="1:16" ht="12.75" customHeight="1">
      <c r="A18" s="121"/>
      <c r="B18" s="123">
        <v>3</v>
      </c>
      <c r="C18" s="123">
        <f>COUNTIF('Gen Test Cases'!AA:AA,B18)+COUNTIF('MFD Test Cases'!AA:AA,B18)</f>
        <v>19</v>
      </c>
      <c r="D18" s="123">
        <f>_xlfn.COUNTIFS('Gen Test Cases'!AA:AA,B18,'Gen Test Cases'!I:I,$D$16)+_xlfn.COUNTIFS('MFD Test Cases'!AA:AA,B18,'MFD Test Cases'!I:I,$D$16)</f>
        <v>0</v>
      </c>
      <c r="E18" s="123">
        <f>_xlfn.COUNTIFS('Gen Test Cases'!AA:AA,B18,'Gen Test Cases'!I:I,$E$16)+_xlfn.COUNTIFS('MFD Test Cases'!AA:AA,B18,'MFD Test Cases'!I:I,$E$16)</f>
        <v>0</v>
      </c>
      <c r="F18" s="123">
        <f>_xlfn.COUNTIFS('Gen Test Cases'!AA:AA,B18,'Gen Test Cases'!I:I,$F$16)+_xlfn.COUNTIFS('MFD Test Cases'!AA:AA,B18,'MFD Test Cases'!I:I,$F$16)</f>
        <v>0</v>
      </c>
      <c r="G18" s="164">
        <v>10</v>
      </c>
      <c r="H18">
        <f>(C18-F18)*(G18)</f>
        <v>190</v>
      </c>
      <c r="I18">
        <f>D18*G18</f>
        <v>0</v>
      </c>
      <c r="J18" s="2"/>
      <c r="K18" s="2"/>
      <c r="L18" s="2"/>
      <c r="M18" s="2"/>
      <c r="N18" s="2"/>
      <c r="O18" s="122"/>
      <c r="P18" s="120"/>
    </row>
    <row r="19" spans="1:16" ht="12.75" customHeight="1">
      <c r="A19" s="121"/>
      <c r="B19" s="123">
        <v>2</v>
      </c>
      <c r="C19" s="123">
        <f>COUNTIF('Gen Test Cases'!AA:AA,B19)+COUNTIF('MFD Test Cases'!AA:AA,B19)</f>
        <v>12</v>
      </c>
      <c r="D19" s="123">
        <f>_xlfn.COUNTIFS('Gen Test Cases'!AA:AA,B19,'Gen Test Cases'!I:I,$D$16)+_xlfn.COUNTIFS('MFD Test Cases'!AA:AA,B19,'MFD Test Cases'!I:I,$D$16)</f>
        <v>0</v>
      </c>
      <c r="E19" s="123">
        <f>_xlfn.COUNTIFS('Gen Test Cases'!AA:AA,B19,'Gen Test Cases'!I:I,$E$16)+_xlfn.COUNTIFS('MFD Test Cases'!AA:AA,B19,'MFD Test Cases'!I:I,$E$16)</f>
        <v>0</v>
      </c>
      <c r="F19" s="123">
        <f>_xlfn.COUNTIFS('Gen Test Cases'!AA:AA,B19,'Gen Test Cases'!I:I,$F$16)+_xlfn.COUNTIFS('MFD Test Cases'!AA:AA,B19,'MFD Test Cases'!I:I,$F$16)</f>
        <v>0</v>
      </c>
      <c r="G19" s="164">
        <v>2.5</v>
      </c>
      <c r="H19">
        <f>(C19-F19)*(G19)</f>
        <v>30</v>
      </c>
      <c r="I19">
        <f>D19*G19</f>
        <v>0</v>
      </c>
      <c r="J19" s="2"/>
      <c r="K19" s="2"/>
      <c r="L19" s="2"/>
      <c r="M19" s="2"/>
      <c r="N19" s="2"/>
      <c r="O19" s="122"/>
      <c r="P19" s="120"/>
    </row>
    <row r="20" spans="1:16" ht="12.75" customHeight="1">
      <c r="A20" s="121"/>
      <c r="B20" s="123">
        <v>1</v>
      </c>
      <c r="C20" s="123">
        <f>COUNTIF('Gen Test Cases'!AA:AA,B20)+COUNTIF('MFD Test Cases'!AA:AA,B20)</f>
        <v>1</v>
      </c>
      <c r="D20" s="123">
        <f>_xlfn.COUNTIFS('Gen Test Cases'!AA:AA,B20,'Gen Test Cases'!I:I,$D$16)+_xlfn.COUNTIFS('MFD Test Cases'!AA:AA,B20,'MFD Test Cases'!I:I,$D$16)</f>
        <v>0</v>
      </c>
      <c r="E20" s="123">
        <f>_xlfn.COUNTIFS('Gen Test Cases'!AA:AA,B20,'Gen Test Cases'!I:I,$E$16)+_xlfn.COUNTIFS('MFD Test Cases'!AA:AA,B20,'MFD Test Cases'!I:I,$E$16)</f>
        <v>0</v>
      </c>
      <c r="F20" s="123">
        <f>_xlfn.COUNTIFS('Gen Test Cases'!AA:AA,B20,'Gen Test Cases'!I:I,$F$16)+_xlfn.COUNTIFS('MFD Test Cases'!AA:AA,B20,'MFD Test Cases'!I:I,$F$16)</f>
        <v>0</v>
      </c>
      <c r="G20" s="164">
        <v>1</v>
      </c>
      <c r="H20">
        <f>(C20-F20)*(G20)</f>
        <v>1</v>
      </c>
      <c r="I20">
        <f>D20*G20</f>
        <v>0</v>
      </c>
      <c r="J20" s="2"/>
      <c r="K20" s="2"/>
      <c r="L20" s="2"/>
      <c r="M20" s="2"/>
      <c r="N20" s="2"/>
      <c r="O20" s="122"/>
      <c r="P20" s="120"/>
    </row>
    <row r="21" spans="1:16" ht="12.75" hidden="1">
      <c r="A21" s="121"/>
      <c r="B21" s="162" t="s">
        <v>260</v>
      </c>
      <c r="C21" s="163"/>
      <c r="D21" s="166">
        <f>IF(E17&gt;0,((SUM(I18:I20)/SUM(H18:H20))*100)*(0.5),SUM(I18:I20)/SUM(H18:H20)*100)</f>
        <v>0</v>
      </c>
      <c r="F21" s="2"/>
      <c r="G21" s="2"/>
      <c r="H21" s="2"/>
      <c r="I21" s="2"/>
      <c r="J21" s="4"/>
      <c r="K21" s="4"/>
      <c r="L21" s="4"/>
      <c r="M21" s="4"/>
      <c r="N21" s="4"/>
      <c r="O21" s="2"/>
      <c r="P21" s="120"/>
    </row>
    <row r="22" spans="1:16" ht="12.75">
      <c r="A22" s="119"/>
      <c r="B22" s="118"/>
      <c r="C22" s="118"/>
      <c r="D22" s="118"/>
      <c r="E22" s="118"/>
      <c r="F22" s="118"/>
      <c r="G22" s="118"/>
      <c r="H22" s="118"/>
      <c r="I22" s="118"/>
      <c r="J22" s="118"/>
      <c r="K22" s="118"/>
      <c r="L22" s="118"/>
      <c r="M22" s="118"/>
      <c r="N22" s="118"/>
      <c r="O22" s="118"/>
      <c r="P22" s="117"/>
    </row>
    <row r="23" spans="1:16" ht="12.75">
      <c r="A23" s="150"/>
      <c r="B23" s="149"/>
      <c r="C23" s="149"/>
      <c r="D23" s="149"/>
      <c r="E23" s="149"/>
      <c r="F23" s="149"/>
      <c r="G23" s="149"/>
      <c r="H23" s="149"/>
      <c r="I23" s="149"/>
      <c r="J23" s="149"/>
      <c r="K23" s="149"/>
      <c r="L23" s="149"/>
      <c r="M23" s="149"/>
      <c r="N23" s="149"/>
      <c r="O23" s="149"/>
      <c r="P23" s="148"/>
    </row>
    <row r="24" spans="1:16" ht="12.75">
      <c r="A24" s="121"/>
      <c r="B24" s="147" t="s">
        <v>408</v>
      </c>
      <c r="C24" s="146"/>
      <c r="D24" s="146"/>
      <c r="E24" s="146"/>
      <c r="F24" s="146"/>
      <c r="G24" s="145"/>
      <c r="H24" s="2"/>
      <c r="I24" s="2"/>
      <c r="J24" s="2"/>
      <c r="K24" s="2"/>
      <c r="L24" s="2"/>
      <c r="M24" s="2"/>
      <c r="N24" s="2"/>
      <c r="O24" s="2"/>
      <c r="P24" s="120"/>
    </row>
    <row r="25" spans="1:16" ht="12.75">
      <c r="A25" s="121"/>
      <c r="B25" s="196" t="s">
        <v>407</v>
      </c>
      <c r="C25" s="194"/>
      <c r="D25" s="194"/>
      <c r="E25" s="194"/>
      <c r="F25" s="194"/>
      <c r="G25" s="195"/>
      <c r="H25" s="2"/>
      <c r="I25" s="2"/>
      <c r="J25" s="2"/>
      <c r="K25" s="2"/>
      <c r="L25" s="2"/>
      <c r="M25" s="2"/>
      <c r="N25" s="2"/>
      <c r="O25" s="2"/>
      <c r="P25" s="120"/>
    </row>
    <row r="26" spans="1:16" s="1" customFormat="1" ht="12.75" customHeight="1">
      <c r="A26" s="197" t="s">
        <v>404</v>
      </c>
      <c r="B26" s="127" t="s">
        <v>318</v>
      </c>
      <c r="C26" s="144"/>
      <c r="D26" s="126"/>
      <c r="E26" s="126"/>
      <c r="F26" s="126"/>
      <c r="G26" s="143"/>
      <c r="H26" s="3"/>
      <c r="I26" s="3"/>
      <c r="J26" s="3"/>
      <c r="K26" s="142" t="s">
        <v>269</v>
      </c>
      <c r="L26" s="141"/>
      <c r="M26" s="141"/>
      <c r="N26" s="141"/>
      <c r="O26" s="140"/>
      <c r="P26" s="139"/>
    </row>
    <row r="27" spans="1:16" ht="36">
      <c r="A27" s="197"/>
      <c r="B27" s="138" t="s">
        <v>268</v>
      </c>
      <c r="C27" s="137" t="s">
        <v>267</v>
      </c>
      <c r="D27" s="137" t="s">
        <v>266</v>
      </c>
      <c r="E27" s="137" t="s">
        <v>22</v>
      </c>
      <c r="F27" s="137" t="s">
        <v>281</v>
      </c>
      <c r="G27" s="136" t="s">
        <v>265</v>
      </c>
      <c r="H27" s="2"/>
      <c r="I27" s="2"/>
      <c r="J27" s="2"/>
      <c r="K27" s="135" t="s">
        <v>29</v>
      </c>
      <c r="L27" s="35"/>
      <c r="M27" s="134" t="s">
        <v>28</v>
      </c>
      <c r="N27" s="134" t="s">
        <v>24</v>
      </c>
      <c r="O27" s="133" t="s">
        <v>25</v>
      </c>
      <c r="P27" s="120"/>
    </row>
    <row r="28" spans="1:16" ht="12.75" customHeight="1">
      <c r="A28" s="121"/>
      <c r="B28" s="132">
        <f>COUNTIF('Gen Test Cases'!$I:$I,"Pass")+COUNTIF('HVP Test Cases'!$I:$I,"Pass")</f>
        <v>0</v>
      </c>
      <c r="C28" s="132">
        <f>COUNTIF('Gen Test Cases'!$I:$I,"Fail")+COUNTIF('HVP Test Cases'!$I:$I,"Fail")</f>
        <v>0</v>
      </c>
      <c r="D28" s="132">
        <f>COUNTIF('Gen Test Cases'!$I:$I,"Info")+COUNTIF('HVP Test Cases'!$I:$I,"Info")</f>
        <v>0</v>
      </c>
      <c r="E28" s="132">
        <f>COUNTIF('Gen Test Cases'!$I:$I,"N/A")+COUNTIF('HVP Test Cases'!$I:$I,"N/A")</f>
        <v>0</v>
      </c>
      <c r="F28" s="132">
        <f>B28+C28</f>
        <v>0</v>
      </c>
      <c r="G28" s="171">
        <f>D36</f>
        <v>0</v>
      </c>
      <c r="H28" s="2"/>
      <c r="I28" s="2"/>
      <c r="J28" s="2"/>
      <c r="K28" s="131" t="s">
        <v>264</v>
      </c>
      <c r="L28" s="130"/>
      <c r="M28" s="129">
        <f>COUNTA('Gen Test Cases'!I3:I332)+COUNTA('HVP Test Cases'!I3:I328)</f>
        <v>0</v>
      </c>
      <c r="N28" s="129">
        <f>O28-M28</f>
        <v>23</v>
      </c>
      <c r="O28" s="128">
        <f>COUNTA('Gen Test Cases'!A3:A332)+COUNTA('HVP Test Cases'!A3:A328)</f>
        <v>23</v>
      </c>
      <c r="P28" s="120"/>
    </row>
    <row r="29" spans="1:16" ht="12.75" customHeight="1">
      <c r="A29" s="121"/>
      <c r="B29" s="2"/>
      <c r="C29" s="2"/>
      <c r="D29" s="2"/>
      <c r="E29" s="2"/>
      <c r="F29" s="2"/>
      <c r="G29" s="2"/>
      <c r="H29" s="2"/>
      <c r="I29" s="2"/>
      <c r="J29" s="2"/>
      <c r="K29" s="2"/>
      <c r="L29" s="2"/>
      <c r="M29" s="2"/>
      <c r="N29" s="2"/>
      <c r="O29" s="2"/>
      <c r="P29" s="120"/>
    </row>
    <row r="30" spans="1:16" ht="12.75" customHeight="1">
      <c r="A30" s="121"/>
      <c r="B30" s="127" t="s">
        <v>263</v>
      </c>
      <c r="C30" s="126"/>
      <c r="D30" s="126"/>
      <c r="E30" s="126"/>
      <c r="F30" s="126"/>
      <c r="G30" s="125"/>
      <c r="H30" s="2"/>
      <c r="I30" s="2"/>
      <c r="J30" s="2"/>
      <c r="K30" s="2"/>
      <c r="L30" s="2"/>
      <c r="M30" s="2"/>
      <c r="N30" s="2"/>
      <c r="O30" s="4"/>
      <c r="P30" s="120"/>
    </row>
    <row r="31" spans="1:16" ht="12.75" customHeight="1">
      <c r="A31" s="121"/>
      <c r="B31" s="124" t="s">
        <v>262</v>
      </c>
      <c r="C31" s="124" t="s">
        <v>46</v>
      </c>
      <c r="D31" s="124" t="s">
        <v>7</v>
      </c>
      <c r="E31" s="124" t="s">
        <v>8</v>
      </c>
      <c r="F31" s="124" t="s">
        <v>22</v>
      </c>
      <c r="G31" s="124" t="s">
        <v>261</v>
      </c>
      <c r="H31" s="161" t="s">
        <v>279</v>
      </c>
      <c r="I31" s="161" t="s">
        <v>280</v>
      </c>
      <c r="J31" s="2"/>
      <c r="K31" s="2"/>
      <c r="L31" s="2"/>
      <c r="M31" s="2"/>
      <c r="N31" s="2"/>
      <c r="O31" s="18"/>
      <c r="P31" s="120"/>
    </row>
    <row r="32" spans="1:16" ht="12.75" customHeight="1">
      <c r="A32" s="121"/>
      <c r="B32" s="123">
        <v>4</v>
      </c>
      <c r="C32" s="123">
        <f>COUNTIF('Gen Test Cases'!AA:AA,B32)+COUNTIF('HVP Test Cases'!AA:AA,B32)</f>
        <v>1</v>
      </c>
      <c r="D32" s="123">
        <f>_xlfn.COUNTIFS('Gen Test Cases'!AA:AA,B32,'Gen Test Cases'!I:I,$D$31)+_xlfn.COUNTIFS('HVP Test Cases'!AA:AA,B32,'HVP Test Cases'!I:I,$D$16)</f>
        <v>0</v>
      </c>
      <c r="E32" s="123">
        <f>_xlfn.COUNTIFS('Gen Test Cases'!AA:AA,B32,'Gen Test Cases'!I:I,$E$31)+_xlfn.COUNTIFS('HVP Test Cases'!AA:AA,B32,'HVP Test Cases'!I:I,$E$16)</f>
        <v>0</v>
      </c>
      <c r="F32" s="123">
        <f>_xlfn.COUNTIFS('Gen Test Cases'!AA:AA,B32,'Gen Test Cases'!I:I,$F$31)+_xlfn.COUNTIFS('HVP Test Cases'!AA:AA,B32,'HVP Test Cases'!I:I,$F$16)</f>
        <v>0</v>
      </c>
      <c r="G32" s="164" t="s">
        <v>282</v>
      </c>
      <c r="J32" s="2"/>
      <c r="K32" s="2"/>
      <c r="L32" s="2"/>
      <c r="M32" s="2"/>
      <c r="N32" s="2"/>
      <c r="O32" s="18"/>
      <c r="P32" s="120"/>
    </row>
    <row r="33" spans="1:16" ht="12.75" customHeight="1">
      <c r="A33" s="121"/>
      <c r="B33" s="123">
        <v>3</v>
      </c>
      <c r="C33" s="123">
        <f>COUNTIF('Gen Test Cases'!AA:AA,B33)+COUNTIF('HVP Test Cases'!AA:AA,B33)</f>
        <v>14</v>
      </c>
      <c r="D33" s="123">
        <f>_xlfn.COUNTIFS('Gen Test Cases'!AA:AA,B33,'Gen Test Cases'!I:I,$D$31)+_xlfn.COUNTIFS('HVP Test Cases'!AA:AA,B33,'HVP Test Cases'!I:I,$D$16)</f>
        <v>0</v>
      </c>
      <c r="E33" s="123">
        <f>_xlfn.COUNTIFS('Gen Test Cases'!AA:AA,B33,'Gen Test Cases'!I:I,$E$31)+_xlfn.COUNTIFS('HVP Test Cases'!AA:AA,B33,'HVP Test Cases'!I:I,$E$16)</f>
        <v>0</v>
      </c>
      <c r="F33" s="123">
        <f>_xlfn.COUNTIFS('Gen Test Cases'!AA:AA,B33,'Gen Test Cases'!I:I,$F$31)+_xlfn.COUNTIFS('HVP Test Cases'!AA:AA,B33,'HVP Test Cases'!I:I,$F$16)</f>
        <v>0</v>
      </c>
      <c r="G33" s="164">
        <v>10</v>
      </c>
      <c r="H33">
        <f>(C33-F33)*(G33)</f>
        <v>140</v>
      </c>
      <c r="I33">
        <f>D33*G33</f>
        <v>0</v>
      </c>
      <c r="J33" s="2"/>
      <c r="K33" s="2"/>
      <c r="L33" s="2"/>
      <c r="M33" s="2"/>
      <c r="N33" s="2"/>
      <c r="O33" s="122"/>
      <c r="P33" s="120"/>
    </row>
    <row r="34" spans="1:16" ht="12.75" customHeight="1">
      <c r="A34" s="121"/>
      <c r="B34" s="123">
        <v>2</v>
      </c>
      <c r="C34" s="123">
        <f>COUNTIF('Gen Test Cases'!AA:AA,B34)+COUNTIF('HVP Test Cases'!AA:AA,B34)</f>
        <v>8</v>
      </c>
      <c r="D34" s="123">
        <f>_xlfn.COUNTIFS('Gen Test Cases'!AA:AA,B34,'Gen Test Cases'!I:I,$D$31)+_xlfn.COUNTIFS('HVP Test Cases'!AA:AA,B34,'HVP Test Cases'!I:I,$D$16)</f>
        <v>0</v>
      </c>
      <c r="E34" s="123">
        <f>_xlfn.COUNTIFS('Gen Test Cases'!AA:AA,B34,'Gen Test Cases'!I:I,$E$31)+_xlfn.COUNTIFS('HVP Test Cases'!AA:AA,B34,'HVP Test Cases'!I:I,$E$16)</f>
        <v>0</v>
      </c>
      <c r="F34" s="123">
        <f>_xlfn.COUNTIFS('Gen Test Cases'!AA:AA,B34,'Gen Test Cases'!I:I,$F$31)+_xlfn.COUNTIFS('HVP Test Cases'!AA:AA,B34,'HVP Test Cases'!I:I,$F$16)</f>
        <v>0</v>
      </c>
      <c r="G34" s="164">
        <v>2.5</v>
      </c>
      <c r="H34">
        <f>(C34-F34)*(G34)</f>
        <v>20</v>
      </c>
      <c r="I34">
        <f>D34*G34</f>
        <v>0</v>
      </c>
      <c r="J34" s="2"/>
      <c r="K34" s="2"/>
      <c r="L34" s="2"/>
      <c r="M34" s="2"/>
      <c r="N34" s="2"/>
      <c r="O34" s="122"/>
      <c r="P34" s="120"/>
    </row>
    <row r="35" spans="1:16" ht="12.75" customHeight="1">
      <c r="A35" s="121"/>
      <c r="B35" s="123">
        <v>1</v>
      </c>
      <c r="C35" s="123">
        <f>COUNTIF('Gen Test Cases'!AA:AA,B35)+COUNTIF('HVP Test Cases'!AA:AA,B35)</f>
        <v>0</v>
      </c>
      <c r="D35" s="123">
        <f>_xlfn.COUNTIFS('Gen Test Cases'!AA:AA,B35,'Gen Test Cases'!I:I,$D$31)+_xlfn.COUNTIFS('HVP Test Cases'!AA:AA,B35,'HVP Test Cases'!I:I,$D$16)</f>
        <v>0</v>
      </c>
      <c r="E35" s="123">
        <f>_xlfn.COUNTIFS('Gen Test Cases'!AA:AA,B35,'Gen Test Cases'!I:I,$E$31)+_xlfn.COUNTIFS('HVP Test Cases'!AA:AA,B35,'HVP Test Cases'!I:I,$E$16)</f>
        <v>0</v>
      </c>
      <c r="F35" s="123">
        <f>_xlfn.COUNTIFS('Gen Test Cases'!AA:AA,B35,'Gen Test Cases'!I:I,$F$31)+_xlfn.COUNTIFS('HVP Test Cases'!AA:AA,B35,'HVP Test Cases'!I:I,$F$16)</f>
        <v>0</v>
      </c>
      <c r="G35" s="164">
        <v>1</v>
      </c>
      <c r="H35">
        <f>(C35-F35)*(G35)</f>
        <v>0</v>
      </c>
      <c r="I35">
        <f>D35*G35</f>
        <v>0</v>
      </c>
      <c r="J35" s="2"/>
      <c r="K35" s="2"/>
      <c r="L35" s="2"/>
      <c r="M35" s="2"/>
      <c r="N35" s="2"/>
      <c r="O35" s="122"/>
      <c r="P35" s="120"/>
    </row>
    <row r="36" spans="1:16" ht="12.75" hidden="1">
      <c r="A36" s="121"/>
      <c r="B36" s="198" t="s">
        <v>260</v>
      </c>
      <c r="C36" s="199"/>
      <c r="D36" s="166">
        <f>IF(E32&gt;0,((SUM(I33:I35)/SUM(H33:H35))*100)*(0.5),SUM(I33:I35)/SUM(H33:H35)*100)</f>
        <v>0</v>
      </c>
      <c r="F36" s="2"/>
      <c r="G36" s="2"/>
      <c r="H36" s="2"/>
      <c r="I36" s="2"/>
      <c r="J36" s="4"/>
      <c r="K36" s="4"/>
      <c r="L36" s="4"/>
      <c r="M36" s="4"/>
      <c r="N36" s="4"/>
      <c r="O36" s="2"/>
      <c r="P36" s="120"/>
    </row>
    <row r="37" spans="1:16" ht="12.75">
      <c r="A37" s="119"/>
      <c r="B37" s="118"/>
      <c r="C37" s="118"/>
      <c r="D37" s="118"/>
      <c r="E37" s="118"/>
      <c r="F37" s="118"/>
      <c r="G37" s="118"/>
      <c r="H37" s="118"/>
      <c r="I37" s="118"/>
      <c r="J37" s="118"/>
      <c r="K37" s="118"/>
      <c r="L37" s="118"/>
      <c r="M37" s="118"/>
      <c r="N37" s="118"/>
      <c r="O37" s="118"/>
      <c r="P37" s="117"/>
    </row>
    <row r="40" ht="12.75" hidden="1"/>
    <row r="41" ht="12.75" customHeight="1" hidden="1">
      <c r="A41" t="s">
        <v>18</v>
      </c>
    </row>
    <row r="42" ht="12.75" customHeight="1" hidden="1">
      <c r="A42" t="s">
        <v>26</v>
      </c>
    </row>
    <row r="43" ht="12.75" customHeight="1" hidden="1">
      <c r="A43" t="s">
        <v>27</v>
      </c>
    </row>
    <row r="44" ht="12.75" hidden="1"/>
  </sheetData>
  <sheetProtection sheet="1" sort="0" autoFilter="0"/>
  <mergeCells count="3">
    <mergeCell ref="A11:A12"/>
    <mergeCell ref="A26:A27"/>
    <mergeCell ref="B36:C36"/>
  </mergeCells>
  <conditionalFormatting sqref="N13">
    <cfRule type="cellIs" priority="4" dxfId="21" operator="lessThan" stopIfTrue="1">
      <formula>0</formula>
    </cfRule>
  </conditionalFormatting>
  <conditionalFormatting sqref="N28">
    <cfRule type="cellIs" priority="1" dxfId="21"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45"/>
  <sheetViews>
    <sheetView showGridLines="0" zoomScale="80" zoomScaleNormal="80" zoomScalePageLayoutView="0" workbookViewId="0" topLeftCell="A1">
      <pane ySplit="1" topLeftCell="A2" activePane="bottomLeft" state="frozen"/>
      <selection pane="topLeft" activeCell="A1" sqref="A1"/>
      <selection pane="bottomLeft" activeCell="G26" sqref="G26"/>
    </sheetView>
  </sheetViews>
  <sheetFormatPr defaultColWidth="9.140625" defaultRowHeight="12.75"/>
  <cols>
    <col min="1" max="13" width="9.140625" style="63" customWidth="1"/>
    <col min="14" max="14" width="11.8515625" style="63" customWidth="1"/>
    <col min="15" max="16384" width="9.140625" style="63" customWidth="1"/>
  </cols>
  <sheetData>
    <row r="1" spans="1:14" ht="12.75">
      <c r="A1" s="64" t="s">
        <v>32</v>
      </c>
      <c r="B1" s="56"/>
      <c r="C1" s="56"/>
      <c r="D1" s="56"/>
      <c r="E1" s="56"/>
      <c r="F1" s="56"/>
      <c r="G1" s="56"/>
      <c r="H1" s="56"/>
      <c r="I1" s="56"/>
      <c r="J1" s="56"/>
      <c r="K1" s="56"/>
      <c r="L1" s="56"/>
      <c r="M1" s="56"/>
      <c r="N1" s="57"/>
    </row>
    <row r="2" spans="1:14" s="68" customFormat="1" ht="12.75" customHeight="1">
      <c r="A2" s="65" t="s">
        <v>64</v>
      </c>
      <c r="B2" s="66"/>
      <c r="C2" s="66"/>
      <c r="D2" s="66"/>
      <c r="E2" s="66"/>
      <c r="F2" s="66"/>
      <c r="G2" s="66"/>
      <c r="H2" s="66"/>
      <c r="I2" s="66"/>
      <c r="J2" s="66"/>
      <c r="K2" s="66"/>
      <c r="L2" s="66"/>
      <c r="M2" s="66"/>
      <c r="N2" s="67"/>
    </row>
    <row r="3" spans="1:14" s="69" customFormat="1" ht="12.75" customHeight="1">
      <c r="A3" s="209" t="s">
        <v>415</v>
      </c>
      <c r="B3" s="210"/>
      <c r="C3" s="210"/>
      <c r="D3" s="210"/>
      <c r="E3" s="210"/>
      <c r="F3" s="210"/>
      <c r="G3" s="210"/>
      <c r="H3" s="210"/>
      <c r="I3" s="210"/>
      <c r="J3" s="210"/>
      <c r="K3" s="210"/>
      <c r="L3" s="210"/>
      <c r="M3" s="210"/>
      <c r="N3" s="211"/>
    </row>
    <row r="4" spans="1:14" s="69" customFormat="1" ht="12.75">
      <c r="A4" s="212"/>
      <c r="B4" s="213"/>
      <c r="C4" s="213"/>
      <c r="D4" s="213"/>
      <c r="E4" s="213"/>
      <c r="F4" s="213"/>
      <c r="G4" s="213"/>
      <c r="H4" s="213"/>
      <c r="I4" s="213"/>
      <c r="J4" s="213"/>
      <c r="K4" s="213"/>
      <c r="L4" s="213"/>
      <c r="M4" s="213"/>
      <c r="N4" s="214"/>
    </row>
    <row r="5" spans="1:14" s="69" customFormat="1" ht="12.75">
      <c r="A5" s="212"/>
      <c r="B5" s="213"/>
      <c r="C5" s="213"/>
      <c r="D5" s="213"/>
      <c r="E5" s="213"/>
      <c r="F5" s="213"/>
      <c r="G5" s="213"/>
      <c r="H5" s="213"/>
      <c r="I5" s="213"/>
      <c r="J5" s="213"/>
      <c r="K5" s="213"/>
      <c r="L5" s="213"/>
      <c r="M5" s="213"/>
      <c r="N5" s="214"/>
    </row>
    <row r="6" spans="1:14" s="69" customFormat="1" ht="12.75">
      <c r="A6" s="212"/>
      <c r="B6" s="213"/>
      <c r="C6" s="213"/>
      <c r="D6" s="213"/>
      <c r="E6" s="213"/>
      <c r="F6" s="213"/>
      <c r="G6" s="213"/>
      <c r="H6" s="213"/>
      <c r="I6" s="213"/>
      <c r="J6" s="213"/>
      <c r="K6" s="213"/>
      <c r="L6" s="213"/>
      <c r="M6" s="213"/>
      <c r="N6" s="214"/>
    </row>
    <row r="7" spans="1:14" s="69" customFormat="1" ht="12.75">
      <c r="A7" s="212"/>
      <c r="B7" s="213"/>
      <c r="C7" s="213"/>
      <c r="D7" s="213"/>
      <c r="E7" s="213"/>
      <c r="F7" s="213"/>
      <c r="G7" s="213"/>
      <c r="H7" s="213"/>
      <c r="I7" s="213"/>
      <c r="J7" s="213"/>
      <c r="K7" s="213"/>
      <c r="L7" s="213"/>
      <c r="M7" s="213"/>
      <c r="N7" s="214"/>
    </row>
    <row r="8" spans="1:14" s="69" customFormat="1" ht="12.75">
      <c r="A8" s="212"/>
      <c r="B8" s="213"/>
      <c r="C8" s="213"/>
      <c r="D8" s="213"/>
      <c r="E8" s="213"/>
      <c r="F8" s="213"/>
      <c r="G8" s="213"/>
      <c r="H8" s="213"/>
      <c r="I8" s="213"/>
      <c r="J8" s="213"/>
      <c r="K8" s="213"/>
      <c r="L8" s="213"/>
      <c r="M8" s="213"/>
      <c r="N8" s="214"/>
    </row>
    <row r="9" spans="1:14" s="69" customFormat="1" ht="12.75">
      <c r="A9" s="212"/>
      <c r="B9" s="213"/>
      <c r="C9" s="213"/>
      <c r="D9" s="213"/>
      <c r="E9" s="213"/>
      <c r="F9" s="213"/>
      <c r="G9" s="213"/>
      <c r="H9" s="213"/>
      <c r="I9" s="213"/>
      <c r="J9" s="213"/>
      <c r="K9" s="213"/>
      <c r="L9" s="213"/>
      <c r="M9" s="213"/>
      <c r="N9" s="214"/>
    </row>
    <row r="10" spans="1:14" s="69" customFormat="1" ht="12.75">
      <c r="A10" s="212"/>
      <c r="B10" s="213"/>
      <c r="C10" s="213"/>
      <c r="D10" s="213"/>
      <c r="E10" s="213"/>
      <c r="F10" s="213"/>
      <c r="G10" s="213"/>
      <c r="H10" s="213"/>
      <c r="I10" s="213"/>
      <c r="J10" s="213"/>
      <c r="K10" s="213"/>
      <c r="L10" s="213"/>
      <c r="M10" s="213"/>
      <c r="N10" s="214"/>
    </row>
    <row r="11" spans="1:14" s="69" customFormat="1" ht="12.75">
      <c r="A11" s="212"/>
      <c r="B11" s="213"/>
      <c r="C11" s="213"/>
      <c r="D11" s="213"/>
      <c r="E11" s="213"/>
      <c r="F11" s="213"/>
      <c r="G11" s="213"/>
      <c r="H11" s="213"/>
      <c r="I11" s="213"/>
      <c r="J11" s="213"/>
      <c r="K11" s="213"/>
      <c r="L11" s="213"/>
      <c r="M11" s="213"/>
      <c r="N11" s="214"/>
    </row>
    <row r="12" spans="1:14" s="69" customFormat="1" ht="12.75">
      <c r="A12" s="212"/>
      <c r="B12" s="213"/>
      <c r="C12" s="213"/>
      <c r="D12" s="213"/>
      <c r="E12" s="213"/>
      <c r="F12" s="213"/>
      <c r="G12" s="213"/>
      <c r="H12" s="213"/>
      <c r="I12" s="213"/>
      <c r="J12" s="213"/>
      <c r="K12" s="213"/>
      <c r="L12" s="213"/>
      <c r="M12" s="213"/>
      <c r="N12" s="214"/>
    </row>
    <row r="13" spans="1:14" s="69" customFormat="1" ht="12.75">
      <c r="A13" s="212"/>
      <c r="B13" s="213"/>
      <c r="C13" s="213"/>
      <c r="D13" s="213"/>
      <c r="E13" s="213"/>
      <c r="F13" s="213"/>
      <c r="G13" s="213"/>
      <c r="H13" s="213"/>
      <c r="I13" s="213"/>
      <c r="J13" s="213"/>
      <c r="K13" s="213"/>
      <c r="L13" s="213"/>
      <c r="M13" s="213"/>
      <c r="N13" s="214"/>
    </row>
    <row r="14" spans="1:14" s="69" customFormat="1" ht="12.75">
      <c r="A14" s="212"/>
      <c r="B14" s="213"/>
      <c r="C14" s="213"/>
      <c r="D14" s="213"/>
      <c r="E14" s="213"/>
      <c r="F14" s="213"/>
      <c r="G14" s="213"/>
      <c r="H14" s="213"/>
      <c r="I14" s="213"/>
      <c r="J14" s="213"/>
      <c r="K14" s="213"/>
      <c r="L14" s="213"/>
      <c r="M14" s="213"/>
      <c r="N14" s="214"/>
    </row>
    <row r="15" spans="1:14" s="69" customFormat="1" ht="12.75">
      <c r="A15" s="212"/>
      <c r="B15" s="213"/>
      <c r="C15" s="213"/>
      <c r="D15" s="213"/>
      <c r="E15" s="213"/>
      <c r="F15" s="213"/>
      <c r="G15" s="213"/>
      <c r="H15" s="213"/>
      <c r="I15" s="213"/>
      <c r="J15" s="213"/>
      <c r="K15" s="213"/>
      <c r="L15" s="213"/>
      <c r="M15" s="213"/>
      <c r="N15" s="214"/>
    </row>
    <row r="16" spans="1:14" s="69" customFormat="1" ht="12.75">
      <c r="A16" s="212"/>
      <c r="B16" s="213"/>
      <c r="C16" s="213"/>
      <c r="D16" s="213"/>
      <c r="E16" s="213"/>
      <c r="F16" s="213"/>
      <c r="G16" s="213"/>
      <c r="H16" s="213"/>
      <c r="I16" s="213"/>
      <c r="J16" s="213"/>
      <c r="K16" s="213"/>
      <c r="L16" s="213"/>
      <c r="M16" s="213"/>
      <c r="N16" s="214"/>
    </row>
    <row r="17" spans="1:14" s="69" customFormat="1" ht="12.75">
      <c r="A17" s="212"/>
      <c r="B17" s="213"/>
      <c r="C17" s="213"/>
      <c r="D17" s="213"/>
      <c r="E17" s="213"/>
      <c r="F17" s="213"/>
      <c r="G17" s="213"/>
      <c r="H17" s="213"/>
      <c r="I17" s="213"/>
      <c r="J17" s="213"/>
      <c r="K17" s="213"/>
      <c r="L17" s="213"/>
      <c r="M17" s="213"/>
      <c r="N17" s="214"/>
    </row>
    <row r="18" spans="1:14" s="68" customFormat="1" ht="12.75">
      <c r="A18" s="215"/>
      <c r="B18" s="216"/>
      <c r="C18" s="216"/>
      <c r="D18" s="216"/>
      <c r="E18" s="216"/>
      <c r="F18" s="216"/>
      <c r="G18" s="216"/>
      <c r="H18" s="216"/>
      <c r="I18" s="216"/>
      <c r="J18" s="216"/>
      <c r="K18" s="216"/>
      <c r="L18" s="216"/>
      <c r="M18" s="216"/>
      <c r="N18" s="217"/>
    </row>
    <row r="20" spans="1:14" ht="12.75" customHeight="1">
      <c r="A20" s="65" t="s">
        <v>33</v>
      </c>
      <c r="B20" s="66"/>
      <c r="C20" s="66"/>
      <c r="D20" s="66"/>
      <c r="E20" s="66"/>
      <c r="F20" s="66"/>
      <c r="G20" s="66"/>
      <c r="H20" s="66"/>
      <c r="I20" s="66"/>
      <c r="J20" s="66"/>
      <c r="K20" s="66"/>
      <c r="L20" s="66"/>
      <c r="M20" s="66"/>
      <c r="N20" s="67"/>
    </row>
    <row r="21" spans="1:14" ht="12.75" customHeight="1">
      <c r="A21" s="70" t="s">
        <v>54</v>
      </c>
      <c r="B21" s="71"/>
      <c r="C21" s="72"/>
      <c r="D21" s="73" t="s">
        <v>65</v>
      </c>
      <c r="E21" s="74"/>
      <c r="F21" s="74"/>
      <c r="G21" s="74"/>
      <c r="H21" s="74"/>
      <c r="I21" s="74"/>
      <c r="J21" s="74"/>
      <c r="K21" s="74"/>
      <c r="L21" s="74"/>
      <c r="M21" s="74"/>
      <c r="N21" s="75"/>
    </row>
    <row r="22" spans="1:14" ht="12.75">
      <c r="A22" s="76"/>
      <c r="B22" s="77"/>
      <c r="C22" s="78"/>
      <c r="D22" s="79" t="s">
        <v>66</v>
      </c>
      <c r="E22" s="61"/>
      <c r="F22" s="61"/>
      <c r="G22" s="61"/>
      <c r="H22" s="61"/>
      <c r="I22" s="61"/>
      <c r="J22" s="61"/>
      <c r="K22" s="61"/>
      <c r="L22" s="61"/>
      <c r="M22" s="61"/>
      <c r="N22" s="62"/>
    </row>
    <row r="23" spans="1:14" ht="12.75" customHeight="1">
      <c r="A23" s="80" t="s">
        <v>55</v>
      </c>
      <c r="B23" s="81"/>
      <c r="C23" s="82"/>
      <c r="D23" s="83" t="s">
        <v>49</v>
      </c>
      <c r="E23" s="84"/>
      <c r="F23" s="84"/>
      <c r="G23" s="84"/>
      <c r="H23" s="84"/>
      <c r="I23" s="84"/>
      <c r="J23" s="84"/>
      <c r="K23" s="84"/>
      <c r="L23" s="84"/>
      <c r="M23" s="84"/>
      <c r="N23" s="85"/>
    </row>
    <row r="24" spans="1:14" ht="12.75" customHeight="1">
      <c r="A24" s="70" t="s">
        <v>122</v>
      </c>
      <c r="B24" s="71"/>
      <c r="C24" s="72"/>
      <c r="D24" s="73" t="s">
        <v>222</v>
      </c>
      <c r="E24" s="74"/>
      <c r="F24" s="74"/>
      <c r="G24" s="74"/>
      <c r="H24" s="74"/>
      <c r="I24" s="74"/>
      <c r="J24" s="74"/>
      <c r="K24" s="74"/>
      <c r="L24" s="74"/>
      <c r="M24" s="74"/>
      <c r="N24" s="75"/>
    </row>
    <row r="25" spans="1:14" ht="12.75" customHeight="1">
      <c r="A25" s="70" t="s">
        <v>50</v>
      </c>
      <c r="B25" s="71"/>
      <c r="C25" s="72"/>
      <c r="D25" s="73" t="s">
        <v>67</v>
      </c>
      <c r="E25" s="74"/>
      <c r="F25" s="74"/>
      <c r="G25" s="74"/>
      <c r="H25" s="74"/>
      <c r="I25" s="74"/>
      <c r="J25" s="74"/>
      <c r="K25" s="74"/>
      <c r="L25" s="74"/>
      <c r="M25" s="74"/>
      <c r="N25" s="75"/>
    </row>
    <row r="26" spans="1:14" ht="12.75">
      <c r="A26" s="86"/>
      <c r="B26" s="87"/>
      <c r="C26" s="88"/>
      <c r="D26" s="58" t="s">
        <v>68</v>
      </c>
      <c r="E26" s="59"/>
      <c r="F26" s="59"/>
      <c r="G26" s="59"/>
      <c r="H26" s="59"/>
      <c r="I26" s="59"/>
      <c r="J26" s="59"/>
      <c r="K26" s="59"/>
      <c r="L26" s="59"/>
      <c r="M26" s="59"/>
      <c r="N26" s="60"/>
    </row>
    <row r="27" spans="1:14" ht="12.75" customHeight="1">
      <c r="A27" s="76"/>
      <c r="B27" s="77"/>
      <c r="C27" s="78"/>
      <c r="D27" s="79" t="s">
        <v>69</v>
      </c>
      <c r="E27" s="61"/>
      <c r="F27" s="61"/>
      <c r="G27" s="61"/>
      <c r="H27" s="61"/>
      <c r="I27" s="61"/>
      <c r="J27" s="61"/>
      <c r="K27" s="61"/>
      <c r="L27" s="61"/>
      <c r="M27" s="61"/>
      <c r="N27" s="62"/>
    </row>
    <row r="28" spans="1:14" ht="12.75" customHeight="1">
      <c r="A28" s="70" t="s">
        <v>51</v>
      </c>
      <c r="B28" s="71"/>
      <c r="C28" s="72"/>
      <c r="D28" s="73" t="s">
        <v>70</v>
      </c>
      <c r="E28" s="74"/>
      <c r="F28" s="74"/>
      <c r="G28" s="74"/>
      <c r="H28" s="74"/>
      <c r="I28" s="74"/>
      <c r="J28" s="74"/>
      <c r="K28" s="74"/>
      <c r="L28" s="74"/>
      <c r="M28" s="74"/>
      <c r="N28" s="75"/>
    </row>
    <row r="29" spans="1:14" ht="12.75">
      <c r="A29" s="76"/>
      <c r="B29" s="77"/>
      <c r="C29" s="78"/>
      <c r="D29" s="79" t="s">
        <v>71</v>
      </c>
      <c r="E29" s="61"/>
      <c r="F29" s="61"/>
      <c r="G29" s="61"/>
      <c r="H29" s="61"/>
      <c r="I29" s="61"/>
      <c r="J29" s="61"/>
      <c r="K29" s="61"/>
      <c r="L29" s="61"/>
      <c r="M29" s="61"/>
      <c r="N29" s="62"/>
    </row>
    <row r="30" spans="1:14" ht="12.75" customHeight="1">
      <c r="A30" s="70" t="s">
        <v>56</v>
      </c>
      <c r="B30" s="71"/>
      <c r="C30" s="72"/>
      <c r="D30" s="73" t="s">
        <v>72</v>
      </c>
      <c r="E30" s="74"/>
      <c r="F30" s="74"/>
      <c r="G30" s="74"/>
      <c r="H30" s="74"/>
      <c r="I30" s="74"/>
      <c r="J30" s="74"/>
      <c r="K30" s="74"/>
      <c r="L30" s="74"/>
      <c r="M30" s="74"/>
      <c r="N30" s="75"/>
    </row>
    <row r="31" spans="1:14" ht="12.75">
      <c r="A31" s="76"/>
      <c r="B31" s="77"/>
      <c r="C31" s="78"/>
      <c r="D31" s="79" t="s">
        <v>73</v>
      </c>
      <c r="E31" s="61"/>
      <c r="F31" s="61"/>
      <c r="G31" s="61"/>
      <c r="H31" s="61"/>
      <c r="I31" s="61"/>
      <c r="J31" s="61"/>
      <c r="K31" s="61"/>
      <c r="L31" s="61"/>
      <c r="M31" s="61"/>
      <c r="N31" s="62"/>
    </row>
    <row r="32" spans="1:14" ht="12.75" customHeight="1">
      <c r="A32" s="80" t="s">
        <v>94</v>
      </c>
      <c r="B32" s="81"/>
      <c r="C32" s="82"/>
      <c r="D32" s="83" t="s">
        <v>57</v>
      </c>
      <c r="E32" s="84"/>
      <c r="F32" s="84"/>
      <c r="G32" s="84"/>
      <c r="H32" s="84"/>
      <c r="I32" s="84"/>
      <c r="J32" s="84"/>
      <c r="K32" s="84"/>
      <c r="L32" s="84"/>
      <c r="M32" s="84"/>
      <c r="N32" s="85"/>
    </row>
    <row r="33" spans="1:14" ht="12.75" customHeight="1">
      <c r="A33" s="70" t="s">
        <v>95</v>
      </c>
      <c r="B33" s="71"/>
      <c r="C33" s="72"/>
      <c r="D33" s="73" t="s">
        <v>74</v>
      </c>
      <c r="E33" s="74"/>
      <c r="F33" s="74"/>
      <c r="G33" s="74"/>
      <c r="H33" s="74"/>
      <c r="I33" s="74"/>
      <c r="J33" s="74"/>
      <c r="K33" s="74"/>
      <c r="L33" s="74"/>
      <c r="M33" s="74"/>
      <c r="N33" s="75"/>
    </row>
    <row r="34" spans="1:14" ht="12.75">
      <c r="A34" s="76"/>
      <c r="B34" s="77"/>
      <c r="C34" s="78"/>
      <c r="D34" s="79" t="s">
        <v>75</v>
      </c>
      <c r="E34" s="61"/>
      <c r="F34" s="61"/>
      <c r="G34" s="61"/>
      <c r="H34" s="61"/>
      <c r="I34" s="61"/>
      <c r="J34" s="61"/>
      <c r="K34" s="61"/>
      <c r="L34" s="61"/>
      <c r="M34" s="61"/>
      <c r="N34" s="62"/>
    </row>
    <row r="35" spans="1:14" ht="12.75" customHeight="1">
      <c r="A35" s="70" t="s">
        <v>53</v>
      </c>
      <c r="B35" s="71"/>
      <c r="C35" s="72"/>
      <c r="D35" s="73" t="s">
        <v>76</v>
      </c>
      <c r="E35" s="74"/>
      <c r="F35" s="74"/>
      <c r="G35" s="74"/>
      <c r="H35" s="74"/>
      <c r="I35" s="74"/>
      <c r="J35" s="74"/>
      <c r="K35" s="74"/>
      <c r="L35" s="74"/>
      <c r="M35" s="74"/>
      <c r="N35" s="75"/>
    </row>
    <row r="36" spans="1:14" ht="12.75">
      <c r="A36" s="86"/>
      <c r="B36" s="87"/>
      <c r="C36" s="88"/>
      <c r="D36" s="58" t="s">
        <v>77</v>
      </c>
      <c r="E36" s="59"/>
      <c r="F36" s="59"/>
      <c r="G36" s="59"/>
      <c r="H36" s="59"/>
      <c r="I36" s="59"/>
      <c r="J36" s="59"/>
      <c r="K36" s="59"/>
      <c r="L36" s="59"/>
      <c r="M36" s="59"/>
      <c r="N36" s="60"/>
    </row>
    <row r="37" spans="1:14" ht="12.75">
      <c r="A37" s="86"/>
      <c r="B37" s="87"/>
      <c r="C37" s="88"/>
      <c r="D37" s="58" t="s">
        <v>80</v>
      </c>
      <c r="E37" s="59"/>
      <c r="F37" s="59"/>
      <c r="G37" s="59"/>
      <c r="H37" s="59"/>
      <c r="I37" s="59"/>
      <c r="J37" s="59"/>
      <c r="K37" s="59"/>
      <c r="L37" s="59"/>
      <c r="M37" s="59"/>
      <c r="N37" s="60"/>
    </row>
    <row r="38" spans="1:14" ht="12.75">
      <c r="A38" s="86"/>
      <c r="B38" s="87"/>
      <c r="C38" s="88"/>
      <c r="D38" s="58" t="s">
        <v>78</v>
      </c>
      <c r="E38" s="59"/>
      <c r="F38" s="59"/>
      <c r="G38" s="59"/>
      <c r="H38" s="59"/>
      <c r="I38" s="59"/>
      <c r="J38" s="59"/>
      <c r="K38" s="59"/>
      <c r="L38" s="59"/>
      <c r="M38" s="59"/>
      <c r="N38" s="60"/>
    </row>
    <row r="39" spans="1:14" ht="12.75">
      <c r="A39" s="76"/>
      <c r="B39" s="77"/>
      <c r="C39" s="78"/>
      <c r="D39" s="79" t="s">
        <v>79</v>
      </c>
      <c r="E39" s="61"/>
      <c r="F39" s="61"/>
      <c r="G39" s="61"/>
      <c r="H39" s="61"/>
      <c r="I39" s="61"/>
      <c r="J39" s="61"/>
      <c r="K39" s="61"/>
      <c r="L39" s="61"/>
      <c r="M39" s="61"/>
      <c r="N39" s="62"/>
    </row>
    <row r="40" spans="1:14" ht="12.75" customHeight="1">
      <c r="A40" s="70" t="s">
        <v>59</v>
      </c>
      <c r="B40" s="71"/>
      <c r="C40" s="72"/>
      <c r="D40" s="73" t="s">
        <v>81</v>
      </c>
      <c r="E40" s="74"/>
      <c r="F40" s="74"/>
      <c r="G40" s="74"/>
      <c r="H40" s="74"/>
      <c r="I40" s="74"/>
      <c r="J40" s="74"/>
      <c r="K40" s="74"/>
      <c r="L40" s="74"/>
      <c r="M40" s="74"/>
      <c r="N40" s="75"/>
    </row>
    <row r="41" spans="1:14" ht="12.75">
      <c r="A41" s="76"/>
      <c r="B41" s="77"/>
      <c r="C41" s="78"/>
      <c r="D41" s="79" t="s">
        <v>82</v>
      </c>
      <c r="E41" s="61"/>
      <c r="F41" s="61"/>
      <c r="G41" s="61"/>
      <c r="H41" s="61"/>
      <c r="I41" s="61"/>
      <c r="J41" s="61"/>
      <c r="K41" s="61"/>
      <c r="L41" s="61"/>
      <c r="M41" s="61"/>
      <c r="N41" s="62"/>
    </row>
    <row r="42" spans="1:14" ht="12.75">
      <c r="A42" s="80" t="s">
        <v>58</v>
      </c>
      <c r="B42" s="81"/>
      <c r="C42" s="82"/>
      <c r="D42" s="83" t="s">
        <v>52</v>
      </c>
      <c r="E42" s="84"/>
      <c r="F42" s="84"/>
      <c r="G42" s="84"/>
      <c r="H42" s="84"/>
      <c r="I42" s="84"/>
      <c r="J42" s="84"/>
      <c r="K42" s="84"/>
      <c r="L42" s="84"/>
      <c r="M42" s="84"/>
      <c r="N42" s="85"/>
    </row>
    <row r="43" spans="1:14" ht="12.75" customHeight="1">
      <c r="A43" s="109" t="s">
        <v>236</v>
      </c>
      <c r="B43" s="110"/>
      <c r="C43" s="111"/>
      <c r="D43" s="200" t="s">
        <v>278</v>
      </c>
      <c r="E43" s="201"/>
      <c r="F43" s="201"/>
      <c r="G43" s="201"/>
      <c r="H43" s="201"/>
      <c r="I43" s="201"/>
      <c r="J43" s="201"/>
      <c r="K43" s="201"/>
      <c r="L43" s="201"/>
      <c r="M43" s="201"/>
      <c r="N43" s="202"/>
    </row>
    <row r="44" spans="1:14" ht="12.75">
      <c r="A44" s="112"/>
      <c r="B44" s="87"/>
      <c r="C44" s="113"/>
      <c r="D44" s="203"/>
      <c r="E44" s="204"/>
      <c r="F44" s="204"/>
      <c r="G44" s="204"/>
      <c r="H44" s="204"/>
      <c r="I44" s="204"/>
      <c r="J44" s="204"/>
      <c r="K44" s="204"/>
      <c r="L44" s="204"/>
      <c r="M44" s="204"/>
      <c r="N44" s="205"/>
    </row>
    <row r="45" spans="1:14" ht="12.75">
      <c r="A45" s="114"/>
      <c r="B45" s="115"/>
      <c r="C45" s="116"/>
      <c r="D45" s="206"/>
      <c r="E45" s="207"/>
      <c r="F45" s="207"/>
      <c r="G45" s="207"/>
      <c r="H45" s="207"/>
      <c r="I45" s="207"/>
      <c r="J45" s="207"/>
      <c r="K45" s="207"/>
      <c r="L45" s="207"/>
      <c r="M45" s="207"/>
      <c r="N45" s="208"/>
    </row>
  </sheetData>
  <sheetProtection sort="0" autoFilter="0"/>
  <mergeCells count="2">
    <mergeCell ref="D43:N45"/>
    <mergeCell ref="A3:N18"/>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A41"/>
  <sheetViews>
    <sheetView zoomScale="80" zoomScaleNormal="80" zoomScalePageLayoutView="0" workbookViewId="0" topLeftCell="A1">
      <selection activeCell="H3" sqref="H3"/>
    </sheetView>
  </sheetViews>
  <sheetFormatPr defaultColWidth="9.140625" defaultRowHeight="12.75"/>
  <cols>
    <col min="1" max="1" width="13.421875" style="160" customWidth="1"/>
    <col min="2" max="2" width="8.7109375" style="160" customWidth="1"/>
    <col min="3" max="3" width="15.7109375" style="160" customWidth="1"/>
    <col min="4" max="4" width="12.28125" style="160" customWidth="1"/>
    <col min="5" max="5" width="32.7109375" style="160" customWidth="1"/>
    <col min="6" max="6" width="40.28125" style="160" customWidth="1"/>
    <col min="7" max="7" width="30.7109375" style="160" customWidth="1"/>
    <col min="8" max="8" width="22.00390625" style="160" customWidth="1"/>
    <col min="9" max="9" width="9.140625" style="160" customWidth="1"/>
    <col min="10" max="10" width="20.7109375" style="160" customWidth="1"/>
    <col min="11" max="12" width="13.28125" style="160" customWidth="1"/>
    <col min="13" max="13" width="16.28125" style="160" hidden="1" customWidth="1"/>
    <col min="14" max="14" width="9.140625" style="160" customWidth="1"/>
    <col min="15" max="15" width="9.7109375" style="160" customWidth="1"/>
    <col min="16" max="16" width="9.140625" style="185" customWidth="1"/>
    <col min="17" max="26" width="9.140625" style="160" customWidth="1"/>
    <col min="27" max="27" width="17.140625" style="189" hidden="1" customWidth="1"/>
    <col min="28" max="28" width="9.140625" style="160" customWidth="1"/>
    <col min="29" max="16384" width="9.140625" style="160" customWidth="1"/>
  </cols>
  <sheetData>
    <row r="1" spans="1:27" ht="12.75">
      <c r="A1" s="151" t="s">
        <v>46</v>
      </c>
      <c r="B1" s="152"/>
      <c r="C1" s="152"/>
      <c r="D1" s="152"/>
      <c r="E1" s="152"/>
      <c r="F1" s="152"/>
      <c r="G1" s="152"/>
      <c r="H1" s="152"/>
      <c r="I1" s="152"/>
      <c r="J1" s="152"/>
      <c r="K1" s="152"/>
      <c r="L1" s="152"/>
      <c r="M1" s="152"/>
      <c r="AA1" s="56"/>
    </row>
    <row r="2" spans="1:27" ht="39" customHeight="1">
      <c r="A2" s="154" t="s">
        <v>14</v>
      </c>
      <c r="B2" s="154" t="s">
        <v>30</v>
      </c>
      <c r="C2" s="154" t="s">
        <v>105</v>
      </c>
      <c r="D2" s="154" t="s">
        <v>15</v>
      </c>
      <c r="E2" s="154" t="s">
        <v>172</v>
      </c>
      <c r="F2" s="154" t="s">
        <v>106</v>
      </c>
      <c r="G2" s="154" t="s">
        <v>16</v>
      </c>
      <c r="H2" s="154" t="s">
        <v>17</v>
      </c>
      <c r="I2" s="154" t="s">
        <v>6</v>
      </c>
      <c r="J2" s="154" t="s">
        <v>34</v>
      </c>
      <c r="K2" s="154" t="s">
        <v>150</v>
      </c>
      <c r="L2" s="154" t="s">
        <v>237</v>
      </c>
      <c r="M2" s="154" t="s">
        <v>238</v>
      </c>
      <c r="AA2" s="154" t="s">
        <v>239</v>
      </c>
    </row>
    <row r="3" spans="1:27" ht="226.5" customHeight="1">
      <c r="A3" s="6" t="s">
        <v>383</v>
      </c>
      <c r="B3" s="155" t="s">
        <v>234</v>
      </c>
      <c r="C3" s="155" t="s">
        <v>235</v>
      </c>
      <c r="D3" s="6" t="s">
        <v>27</v>
      </c>
      <c r="E3" s="172" t="s">
        <v>322</v>
      </c>
      <c r="F3" s="172" t="s">
        <v>326</v>
      </c>
      <c r="G3" s="172" t="s">
        <v>320</v>
      </c>
      <c r="H3" s="6"/>
      <c r="I3" s="192"/>
      <c r="J3" s="173"/>
      <c r="K3" s="6" t="s">
        <v>156</v>
      </c>
      <c r="L3" s="6" t="s">
        <v>241</v>
      </c>
      <c r="M3" s="6" t="s">
        <v>242</v>
      </c>
      <c r="AA3" s="186">
        <f>IF(L3="Critical",4,IF(L3="Significant",3,IF(L3="Moderate",2,IF(L3="Limited",1))))</f>
        <v>4</v>
      </c>
    </row>
    <row r="4" spans="1:27" s="189" customFormat="1" ht="167.25" customHeight="1">
      <c r="A4" s="6" t="s">
        <v>384</v>
      </c>
      <c r="B4" s="96" t="s">
        <v>290</v>
      </c>
      <c r="C4" s="167" t="s">
        <v>291</v>
      </c>
      <c r="D4" s="183" t="s">
        <v>147</v>
      </c>
      <c r="E4" s="190" t="s">
        <v>330</v>
      </c>
      <c r="F4" s="191" t="s">
        <v>331</v>
      </c>
      <c r="G4" s="190" t="s">
        <v>332</v>
      </c>
      <c r="H4" s="6"/>
      <c r="I4" s="155"/>
      <c r="J4" s="6"/>
      <c r="K4" s="184"/>
      <c r="L4" s="169" t="s">
        <v>240</v>
      </c>
      <c r="M4" s="169" t="s">
        <v>333</v>
      </c>
      <c r="O4" s="185"/>
      <c r="AA4" s="186">
        <f>IF(L4="Critical",4,IF(L4="Significant",3,IF(L4="Moderate",2,IF(L4="Limited",1))))</f>
        <v>3</v>
      </c>
    </row>
    <row r="5" spans="1:27" ht="153">
      <c r="A5" s="6" t="s">
        <v>385</v>
      </c>
      <c r="B5" s="6" t="s">
        <v>139</v>
      </c>
      <c r="C5" s="155" t="s">
        <v>173</v>
      </c>
      <c r="D5" s="6" t="s">
        <v>147</v>
      </c>
      <c r="E5" s="172" t="s">
        <v>346</v>
      </c>
      <c r="F5" s="172" t="s">
        <v>347</v>
      </c>
      <c r="G5" s="172" t="s">
        <v>348</v>
      </c>
      <c r="H5" s="6"/>
      <c r="I5" s="36"/>
      <c r="J5" s="173"/>
      <c r="K5" s="6" t="s">
        <v>151</v>
      </c>
      <c r="L5" s="6" t="s">
        <v>240</v>
      </c>
      <c r="M5" s="6" t="s">
        <v>243</v>
      </c>
      <c r="AA5" s="186">
        <f aca="true" t="shared" si="0" ref="AA5:AA20">IF(L5="Critical",4,IF(L5="Significant",3,IF(L5="Moderate",2,IF(L5="Limited",1))))</f>
        <v>3</v>
      </c>
    </row>
    <row r="6" spans="1:27" ht="147" customHeight="1">
      <c r="A6" s="6" t="s">
        <v>386</v>
      </c>
      <c r="B6" s="193" t="s">
        <v>139</v>
      </c>
      <c r="C6" s="155" t="s">
        <v>173</v>
      </c>
      <c r="D6" s="193" t="s">
        <v>148</v>
      </c>
      <c r="E6" s="172" t="s">
        <v>368</v>
      </c>
      <c r="F6" s="172" t="s">
        <v>369</v>
      </c>
      <c r="G6" s="172" t="s">
        <v>370</v>
      </c>
      <c r="H6" s="193"/>
      <c r="I6" s="175"/>
      <c r="J6" s="173"/>
      <c r="K6" s="193" t="s">
        <v>152</v>
      </c>
      <c r="L6" s="193" t="s">
        <v>244</v>
      </c>
      <c r="M6" s="6" t="s">
        <v>245</v>
      </c>
      <c r="AA6" s="186">
        <f t="shared" si="0"/>
        <v>2</v>
      </c>
    </row>
    <row r="7" spans="1:27" ht="102">
      <c r="A7" s="6" t="s">
        <v>387</v>
      </c>
      <c r="B7" s="6" t="s">
        <v>110</v>
      </c>
      <c r="C7" s="155" t="s">
        <v>117</v>
      </c>
      <c r="D7" s="6" t="s">
        <v>148</v>
      </c>
      <c r="E7" s="172" t="s">
        <v>180</v>
      </c>
      <c r="F7" s="172" t="s">
        <v>181</v>
      </c>
      <c r="G7" s="172" t="s">
        <v>182</v>
      </c>
      <c r="H7" s="6"/>
      <c r="I7" s="36"/>
      <c r="J7" s="173"/>
      <c r="K7" s="6" t="s">
        <v>154</v>
      </c>
      <c r="L7" s="6" t="s">
        <v>240</v>
      </c>
      <c r="M7" s="6" t="s">
        <v>271</v>
      </c>
      <c r="AA7" s="186">
        <f t="shared" si="0"/>
        <v>3</v>
      </c>
    </row>
    <row r="8" spans="1:27" ht="209.25" customHeight="1">
      <c r="A8" s="6" t="s">
        <v>388</v>
      </c>
      <c r="B8" s="6" t="s">
        <v>110</v>
      </c>
      <c r="C8" s="155" t="s">
        <v>117</v>
      </c>
      <c r="D8" s="6" t="s">
        <v>147</v>
      </c>
      <c r="E8" s="182" t="s">
        <v>374</v>
      </c>
      <c r="F8" s="184" t="s">
        <v>377</v>
      </c>
      <c r="G8" s="182" t="s">
        <v>375</v>
      </c>
      <c r="H8" s="6"/>
      <c r="I8" s="36"/>
      <c r="J8" s="173" t="s">
        <v>376</v>
      </c>
      <c r="K8" s="6" t="s">
        <v>171</v>
      </c>
      <c r="L8" s="6" t="s">
        <v>244</v>
      </c>
      <c r="M8" s="6" t="s">
        <v>247</v>
      </c>
      <c r="AA8" s="186">
        <f>IF(L8="Critical",4,IF(L8="Significant",3,IF(L8="Moderate",2,IF(L8="Limited",1))))</f>
        <v>2</v>
      </c>
    </row>
    <row r="9" spans="1:27" ht="165" customHeight="1">
      <c r="A9" s="6" t="s">
        <v>389</v>
      </c>
      <c r="B9" s="6" t="s">
        <v>139</v>
      </c>
      <c r="C9" s="155" t="s">
        <v>173</v>
      </c>
      <c r="D9" s="6" t="s">
        <v>147</v>
      </c>
      <c r="E9" s="172" t="s">
        <v>185</v>
      </c>
      <c r="F9" s="172" t="s">
        <v>352</v>
      </c>
      <c r="G9" s="172" t="s">
        <v>186</v>
      </c>
      <c r="H9" s="6"/>
      <c r="I9" s="36"/>
      <c r="J9" s="173"/>
      <c r="K9" s="6" t="s">
        <v>157</v>
      </c>
      <c r="L9" s="6" t="s">
        <v>240</v>
      </c>
      <c r="M9" s="6" t="s">
        <v>243</v>
      </c>
      <c r="AA9" s="186">
        <f t="shared" si="0"/>
        <v>3</v>
      </c>
    </row>
    <row r="10" spans="1:27" ht="201.75" customHeight="1">
      <c r="A10" s="6" t="s">
        <v>390</v>
      </c>
      <c r="B10" s="6" t="s">
        <v>111</v>
      </c>
      <c r="C10" s="155" t="s">
        <v>118</v>
      </c>
      <c r="D10" s="6" t="s">
        <v>148</v>
      </c>
      <c r="E10" s="172" t="s">
        <v>356</v>
      </c>
      <c r="F10" s="172" t="s">
        <v>358</v>
      </c>
      <c r="G10" s="172" t="s">
        <v>357</v>
      </c>
      <c r="H10" s="6"/>
      <c r="I10" s="36"/>
      <c r="J10" s="173"/>
      <c r="K10" s="6" t="s">
        <v>160</v>
      </c>
      <c r="L10" s="6" t="s">
        <v>240</v>
      </c>
      <c r="M10" s="6" t="s">
        <v>243</v>
      </c>
      <c r="AA10" s="186">
        <f t="shared" si="0"/>
        <v>3</v>
      </c>
    </row>
    <row r="11" spans="1:27" ht="132" customHeight="1">
      <c r="A11" s="6" t="s">
        <v>391</v>
      </c>
      <c r="B11" s="6" t="s">
        <v>111</v>
      </c>
      <c r="C11" s="155" t="s">
        <v>118</v>
      </c>
      <c r="D11" s="6" t="s">
        <v>147</v>
      </c>
      <c r="E11" s="172" t="s">
        <v>188</v>
      </c>
      <c r="F11" s="172" t="s">
        <v>359</v>
      </c>
      <c r="G11" s="172" t="s">
        <v>343</v>
      </c>
      <c r="H11" s="6"/>
      <c r="I11" s="36"/>
      <c r="J11" s="173"/>
      <c r="K11" s="6" t="s">
        <v>161</v>
      </c>
      <c r="L11" s="6" t="s">
        <v>240</v>
      </c>
      <c r="M11" s="6" t="s">
        <v>248</v>
      </c>
      <c r="AA11" s="186">
        <f t="shared" si="0"/>
        <v>3</v>
      </c>
    </row>
    <row r="12" spans="1:27" ht="94.5" customHeight="1">
      <c r="A12" s="6" t="s">
        <v>392</v>
      </c>
      <c r="B12" s="6" t="s">
        <v>111</v>
      </c>
      <c r="C12" s="155" t="s">
        <v>118</v>
      </c>
      <c r="D12" s="6" t="s">
        <v>148</v>
      </c>
      <c r="E12" s="172" t="s">
        <v>378</v>
      </c>
      <c r="F12" s="172" t="s">
        <v>379</v>
      </c>
      <c r="G12" s="172" t="s">
        <v>207</v>
      </c>
      <c r="H12" s="6"/>
      <c r="I12" s="36"/>
      <c r="J12" s="173"/>
      <c r="K12" s="6" t="s">
        <v>170</v>
      </c>
      <c r="L12" s="6" t="s">
        <v>244</v>
      </c>
      <c r="M12" s="6" t="s">
        <v>275</v>
      </c>
      <c r="AA12" s="186">
        <f>IF(L12="Critical",4,IF(L12="Significant",3,IF(L12="Moderate",2,IF(L12="Limited",1))))</f>
        <v>2</v>
      </c>
    </row>
    <row r="13" spans="1:27" s="153" customFormat="1" ht="139.5" customHeight="1">
      <c r="A13" s="6" t="s">
        <v>393</v>
      </c>
      <c r="B13" s="6" t="s">
        <v>295</v>
      </c>
      <c r="C13" s="167" t="s">
        <v>296</v>
      </c>
      <c r="D13" s="6" t="s">
        <v>27</v>
      </c>
      <c r="E13" s="167" t="s">
        <v>297</v>
      </c>
      <c r="F13" s="167" t="s">
        <v>340</v>
      </c>
      <c r="G13" s="167" t="s">
        <v>298</v>
      </c>
      <c r="H13" s="6"/>
      <c r="I13" s="36"/>
      <c r="J13" s="173"/>
      <c r="K13" s="168" t="s">
        <v>294</v>
      </c>
      <c r="L13" s="6" t="s">
        <v>244</v>
      </c>
      <c r="M13" s="6" t="s">
        <v>299</v>
      </c>
      <c r="P13"/>
      <c r="AA13" s="165">
        <f>IF(L13="Critical",4,IF(L13="Significant",3,IF(L13="Moderate",2,IF(L13="Limited",1))))</f>
        <v>2</v>
      </c>
    </row>
    <row r="14" spans="1:27" ht="153">
      <c r="A14" s="6" t="s">
        <v>394</v>
      </c>
      <c r="B14" s="6" t="s">
        <v>141</v>
      </c>
      <c r="C14" s="155" t="s">
        <v>175</v>
      </c>
      <c r="D14" s="6" t="s">
        <v>147</v>
      </c>
      <c r="E14" s="172" t="s">
        <v>353</v>
      </c>
      <c r="F14" s="172" t="s">
        <v>354</v>
      </c>
      <c r="G14" s="172" t="s">
        <v>355</v>
      </c>
      <c r="H14" s="6"/>
      <c r="I14" s="36"/>
      <c r="J14" s="173"/>
      <c r="K14" s="6" t="s">
        <v>158</v>
      </c>
      <c r="L14" s="6" t="s">
        <v>240</v>
      </c>
      <c r="M14" s="6" t="s">
        <v>248</v>
      </c>
      <c r="AA14" s="186">
        <f>IF(L14="Critical",4,IF(L14="Significant",3,IF(L14="Moderate",2,IF(L14="Limited",1))))</f>
        <v>3</v>
      </c>
    </row>
    <row r="15" spans="1:27" ht="225" customHeight="1">
      <c r="A15" s="6" t="s">
        <v>395</v>
      </c>
      <c r="B15" s="6" t="s">
        <v>114</v>
      </c>
      <c r="C15" s="155" t="s">
        <v>121</v>
      </c>
      <c r="D15" s="6" t="s">
        <v>148</v>
      </c>
      <c r="E15" s="172" t="s">
        <v>360</v>
      </c>
      <c r="F15" s="172" t="s">
        <v>361</v>
      </c>
      <c r="G15" s="172" t="s">
        <v>362</v>
      </c>
      <c r="H15" s="6"/>
      <c r="I15" s="36"/>
      <c r="J15" s="173"/>
      <c r="K15" s="6" t="s">
        <v>162</v>
      </c>
      <c r="L15" s="6" t="s">
        <v>240</v>
      </c>
      <c r="M15" s="6" t="s">
        <v>249</v>
      </c>
      <c r="AA15" s="186">
        <f t="shared" si="0"/>
        <v>3</v>
      </c>
    </row>
    <row r="16" spans="1:27" s="153" customFormat="1" ht="242.25" customHeight="1">
      <c r="A16" s="6" t="s">
        <v>396</v>
      </c>
      <c r="B16" s="96" t="s">
        <v>115</v>
      </c>
      <c r="C16" s="167" t="s">
        <v>223</v>
      </c>
      <c r="D16" s="6" t="s">
        <v>27</v>
      </c>
      <c r="E16" s="182" t="s">
        <v>412</v>
      </c>
      <c r="F16" s="175" t="s">
        <v>337</v>
      </c>
      <c r="G16" s="175" t="s">
        <v>336</v>
      </c>
      <c r="H16" s="6"/>
      <c r="I16" s="36"/>
      <c r="J16" s="173"/>
      <c r="K16" s="6" t="s">
        <v>294</v>
      </c>
      <c r="L16" s="6" t="s">
        <v>244</v>
      </c>
      <c r="M16" s="6" t="s">
        <v>293</v>
      </c>
      <c r="P16"/>
      <c r="AA16" s="165">
        <f t="shared" si="0"/>
        <v>2</v>
      </c>
    </row>
    <row r="17" spans="1:27" s="153" customFormat="1" ht="180.75" customHeight="1">
      <c r="A17" s="6" t="s">
        <v>397</v>
      </c>
      <c r="B17" s="167" t="s">
        <v>327</v>
      </c>
      <c r="C17" s="167" t="s">
        <v>328</v>
      </c>
      <c r="D17" s="6" t="s">
        <v>27</v>
      </c>
      <c r="E17" s="182" t="s">
        <v>329</v>
      </c>
      <c r="F17" s="172" t="s">
        <v>413</v>
      </c>
      <c r="G17" s="172" t="s">
        <v>286</v>
      </c>
      <c r="H17" s="6"/>
      <c r="I17" s="36"/>
      <c r="J17" s="173"/>
      <c r="K17" s="6" t="s">
        <v>287</v>
      </c>
      <c r="L17" s="6" t="s">
        <v>244</v>
      </c>
      <c r="M17" s="6" t="s">
        <v>312</v>
      </c>
      <c r="P17"/>
      <c r="AA17" s="165">
        <f>IF(L17="Critical",4,IF(L17="Significant",3,IF(L17="Moderate",2,IF(L17="Limited",1))))</f>
        <v>2</v>
      </c>
    </row>
    <row r="18" spans="1:27" ht="178.5" customHeight="1">
      <c r="A18" s="6" t="s">
        <v>398</v>
      </c>
      <c r="B18" s="6" t="s">
        <v>144</v>
      </c>
      <c r="C18" s="155" t="s">
        <v>224</v>
      </c>
      <c r="D18" s="6" t="s">
        <v>148</v>
      </c>
      <c r="E18" s="172" t="s">
        <v>380</v>
      </c>
      <c r="F18" s="172" t="s">
        <v>382</v>
      </c>
      <c r="G18" s="172" t="s">
        <v>381</v>
      </c>
      <c r="H18" s="6"/>
      <c r="I18" s="36"/>
      <c r="J18" s="188" t="s">
        <v>344</v>
      </c>
      <c r="K18" s="6" t="s">
        <v>169</v>
      </c>
      <c r="L18" s="6" t="s">
        <v>244</v>
      </c>
      <c r="M18" s="6" t="s">
        <v>245</v>
      </c>
      <c r="AA18" s="186">
        <f t="shared" si="0"/>
        <v>2</v>
      </c>
    </row>
    <row r="19" spans="1:27" ht="161.25" customHeight="1">
      <c r="A19" s="6" t="s">
        <v>409</v>
      </c>
      <c r="B19" s="6" t="s">
        <v>140</v>
      </c>
      <c r="C19" s="155" t="s">
        <v>174</v>
      </c>
      <c r="D19" s="6" t="s">
        <v>148</v>
      </c>
      <c r="E19" s="172" t="s">
        <v>349</v>
      </c>
      <c r="F19" s="172" t="s">
        <v>350</v>
      </c>
      <c r="G19" s="172" t="s">
        <v>351</v>
      </c>
      <c r="H19" s="6"/>
      <c r="I19" s="36"/>
      <c r="J19" s="173" t="s">
        <v>414</v>
      </c>
      <c r="K19" s="6" t="s">
        <v>153</v>
      </c>
      <c r="L19" s="6" t="s">
        <v>240</v>
      </c>
      <c r="M19" s="6" t="s">
        <v>246</v>
      </c>
      <c r="AA19" s="186">
        <f>IF(L19="Critical",4,IF(L19="Significant",3,IF(L19="Moderate",2,IF(L19="Limited",1))))</f>
        <v>3</v>
      </c>
    </row>
    <row r="20" spans="1:27" ht="152.25" customHeight="1">
      <c r="A20" s="6" t="s">
        <v>410</v>
      </c>
      <c r="B20" s="6" t="s">
        <v>366</v>
      </c>
      <c r="C20" s="155" t="s">
        <v>227</v>
      </c>
      <c r="D20" s="6" t="s">
        <v>147</v>
      </c>
      <c r="E20" s="172" t="s">
        <v>208</v>
      </c>
      <c r="F20" s="172" t="s">
        <v>399</v>
      </c>
      <c r="G20" s="172" t="s">
        <v>400</v>
      </c>
      <c r="H20" s="6"/>
      <c r="I20" s="36"/>
      <c r="J20" s="173"/>
      <c r="K20" s="6" t="s">
        <v>171</v>
      </c>
      <c r="L20" s="6" t="s">
        <v>240</v>
      </c>
      <c r="M20" s="6" t="s">
        <v>254</v>
      </c>
      <c r="AA20" s="186">
        <f t="shared" si="0"/>
        <v>3</v>
      </c>
    </row>
    <row r="21" spans="1:27" ht="12.75">
      <c r="A21" s="156"/>
      <c r="B21" s="157" t="s">
        <v>47</v>
      </c>
      <c r="C21" s="158"/>
      <c r="D21" s="156"/>
      <c r="E21" s="156"/>
      <c r="F21" s="156"/>
      <c r="G21" s="156"/>
      <c r="H21" s="156"/>
      <c r="I21" s="156"/>
      <c r="J21" s="156"/>
      <c r="K21" s="156"/>
      <c r="L21" s="156"/>
      <c r="M21" s="156"/>
      <c r="AA21" s="89"/>
    </row>
    <row r="23" ht="12.75" hidden="1"/>
    <row r="24" ht="12.75" hidden="1">
      <c r="H24" s="160" t="s">
        <v>31</v>
      </c>
    </row>
    <row r="25" ht="12.75" hidden="1">
      <c r="H25" s="160" t="s">
        <v>7</v>
      </c>
    </row>
    <row r="26" ht="12.75" hidden="1">
      <c r="H26" s="160" t="s">
        <v>8</v>
      </c>
    </row>
    <row r="27" ht="12.75" hidden="1">
      <c r="H27" s="160" t="s">
        <v>22</v>
      </c>
    </row>
    <row r="28" ht="12.75" hidden="1">
      <c r="H28" s="160" t="s">
        <v>23</v>
      </c>
    </row>
    <row r="29" ht="12.75" hidden="1">
      <c r="H29" s="160" t="s">
        <v>26</v>
      </c>
    </row>
    <row r="30" ht="12.75" hidden="1">
      <c r="H30" s="160" t="s">
        <v>27</v>
      </c>
    </row>
    <row r="31" ht="12.75" hidden="1"/>
    <row r="32" ht="12.75" hidden="1">
      <c r="H32" s="160" t="s">
        <v>270</v>
      </c>
    </row>
    <row r="33" ht="12.75" hidden="1">
      <c r="H33" s="160" t="s">
        <v>241</v>
      </c>
    </row>
    <row r="34" ht="12.75" hidden="1">
      <c r="H34" s="160" t="s">
        <v>240</v>
      </c>
    </row>
    <row r="35" ht="12.75" hidden="1">
      <c r="H35" s="160" t="s">
        <v>244</v>
      </c>
    </row>
    <row r="36" ht="12.75" hidden="1">
      <c r="H36" s="160" t="s">
        <v>250</v>
      </c>
    </row>
    <row r="37" ht="12.75" hidden="1"/>
    <row r="38" ht="12.75" hidden="1">
      <c r="H38" s="160" t="s">
        <v>7</v>
      </c>
    </row>
    <row r="39" ht="12.75" hidden="1">
      <c r="H39" s="160" t="s">
        <v>8</v>
      </c>
    </row>
    <row r="40" ht="12.75" hidden="1">
      <c r="H40" s="160" t="s">
        <v>22</v>
      </c>
    </row>
    <row r="41" ht="12.75" hidden="1">
      <c r="H41" s="160" t="s">
        <v>23</v>
      </c>
    </row>
  </sheetData>
  <sheetProtection/>
  <protectedRanges>
    <protectedRange password="E1A2" sqref="AA2" name="Range1"/>
    <protectedRange password="E1A2" sqref="AA14:AA15 AA19:AA20 AA5:AA12" name="Range1_1"/>
    <protectedRange password="E1A2" sqref="AA3" name="Range1_1_1"/>
    <protectedRange password="E1A2" sqref="M4" name="Range1_2"/>
    <protectedRange password="E1A2" sqref="AA4" name="Range1_1_1_1"/>
    <protectedRange password="E1A2" sqref="AA16" name="Range1_1_2"/>
    <protectedRange password="E1A2" sqref="AA18" name="Range1_1_3"/>
    <protectedRange password="E1A2" sqref="AA17 AA13" name="Range1_1_4"/>
  </protectedRanges>
  <autoFilter ref="A2:M21"/>
  <conditionalFormatting sqref="I17 I5:I15 I19:I20">
    <cfRule type="cellIs" priority="19" dxfId="2" operator="equal" stopIfTrue="1">
      <formula>"Pass"</formula>
    </cfRule>
    <cfRule type="cellIs" priority="20" dxfId="1" operator="equal" stopIfTrue="1">
      <formula>"Fail"</formula>
    </cfRule>
    <cfRule type="cellIs" priority="21" dxfId="0" operator="equal" stopIfTrue="1">
      <formula>"Info"</formula>
    </cfRule>
  </conditionalFormatting>
  <conditionalFormatting sqref="I4">
    <cfRule type="cellIs" priority="13" dxfId="17" operator="equal" stopIfTrue="1">
      <formula>"Fail"</formula>
    </cfRule>
    <cfRule type="cellIs" priority="14" dxfId="2" operator="equal" stopIfTrue="1">
      <formula>"Pass"</formula>
    </cfRule>
    <cfRule type="cellIs" priority="15" dxfId="0" operator="equal" stopIfTrue="1">
      <formula>"Info"</formula>
    </cfRule>
  </conditionalFormatting>
  <conditionalFormatting sqref="I16">
    <cfRule type="cellIs" priority="10" dxfId="2" operator="equal" stopIfTrue="1">
      <formula>"Pass"</formula>
    </cfRule>
    <cfRule type="cellIs" priority="11" dxfId="1" operator="equal" stopIfTrue="1">
      <formula>"Fail"</formula>
    </cfRule>
    <cfRule type="cellIs" priority="12" dxfId="0" operator="equal" stopIfTrue="1">
      <formula>"Info"</formula>
    </cfRule>
  </conditionalFormatting>
  <conditionalFormatting sqref="I18">
    <cfRule type="cellIs" priority="7" dxfId="2" operator="equal" stopIfTrue="1">
      <formula>"Pass"</formula>
    </cfRule>
    <cfRule type="cellIs" priority="8" dxfId="1" operator="equal" stopIfTrue="1">
      <formula>"Fail"</formula>
    </cfRule>
    <cfRule type="cellIs" priority="9" dxfId="0" operator="equal" stopIfTrue="1">
      <formula>"Info"</formula>
    </cfRule>
  </conditionalFormatting>
  <conditionalFormatting sqref="I3">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dataValidations count="13">
    <dataValidation type="list" allowBlank="1" showInputMessage="1" showErrorMessage="1" sqref="I18">
      <formula1>$H$32:$H$35</formula1>
    </dataValidation>
    <dataValidation type="list" allowBlank="1" showInputMessage="1" showErrorMessage="1" sqref="I4">
      <formula1>$H$24:$H$27</formula1>
    </dataValidation>
    <dataValidation type="list" allowBlank="1" showInputMessage="1" showErrorMessage="1" sqref="D3">
      <formula1>'Gen Test Cases'!#REF!</formula1>
    </dataValidation>
    <dataValidation type="list" allowBlank="1" showInputMessage="1" showErrorMessage="1" sqref="L14:L16 L3:L12 L18:L20">
      <formula1>$H$33:$H$36</formula1>
    </dataValidation>
    <dataValidation type="list" allowBlank="1" showInputMessage="1" showErrorMessage="1" sqref="D14:D15 D5:D12 D19:D20">
      <formula1>$H$29:$H$30</formula1>
    </dataValidation>
    <dataValidation type="list" allowBlank="1" showInputMessage="1" showErrorMessage="1" sqref="I14:I15 I5:I12 I19:I20">
      <formula1>$H$25:$H$28</formula1>
    </dataValidation>
    <dataValidation type="list" allowBlank="1" showInputMessage="1" showErrorMessage="1" sqref="D18">
      <formula1>$H$36:$H$37</formula1>
    </dataValidation>
    <dataValidation type="list" allowBlank="1" showInputMessage="1" showErrorMessage="1" sqref="D16">
      <formula1>'Gen Test Cases'!#REF!</formula1>
    </dataValidation>
    <dataValidation type="list" allowBlank="1" showInputMessage="1" showErrorMessage="1" sqref="I3">
      <formula1>$H$38:$H$41</formula1>
    </dataValidation>
    <dataValidation type="list" allowBlank="1" showInputMessage="1" showErrorMessage="1" sqref="L17 L13">
      <formula1>$H$22:$H$25</formula1>
    </dataValidation>
    <dataValidation type="list" allowBlank="1" showInputMessage="1" showErrorMessage="1" sqref="I17 I13">
      <formula1>$H$13:$H$18</formula1>
    </dataValidation>
    <dataValidation type="list" allowBlank="1" showInputMessage="1" showErrorMessage="1" sqref="I16">
      <formula1>$H$20:$H$20</formula1>
    </dataValidation>
    <dataValidation type="list" allowBlank="1" showInputMessage="1" showErrorMessage="1" sqref="D17 D13">
      <formula1>$H$12:$H$20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4" tint="-0.24997000396251678"/>
  </sheetPr>
  <dimension ref="A1:AA33"/>
  <sheetViews>
    <sheetView showGridLines="0" zoomScale="80" zoomScaleNormal="80" zoomScalePageLayoutView="0" workbookViewId="0" topLeftCell="A1">
      <pane ySplit="2" topLeftCell="A3" activePane="bottomLeft" state="frozen"/>
      <selection pane="topLeft" activeCell="A1" sqref="A1"/>
      <selection pane="bottomLeft" activeCell="H3" sqref="H3"/>
    </sheetView>
  </sheetViews>
  <sheetFormatPr defaultColWidth="9.140625" defaultRowHeight="12.75"/>
  <cols>
    <col min="1" max="1" width="10.140625" style="160" customWidth="1"/>
    <col min="2" max="2" width="8.7109375" style="160" customWidth="1"/>
    <col min="3" max="3" width="15.7109375" style="160" customWidth="1"/>
    <col min="4" max="4" width="12.28125" style="160" customWidth="1"/>
    <col min="5" max="5" width="29.140625" style="160" customWidth="1"/>
    <col min="6" max="6" width="32.28125" style="160" customWidth="1"/>
    <col min="7" max="7" width="30.7109375" style="160" customWidth="1"/>
    <col min="8" max="8" width="22.00390625" style="160" customWidth="1"/>
    <col min="9" max="9" width="9.140625" style="160" customWidth="1"/>
    <col min="10" max="10" width="20.7109375" style="160" customWidth="1"/>
    <col min="11" max="12" width="13.28125" style="160" customWidth="1"/>
    <col min="13" max="13" width="13.28125" style="160" hidden="1" customWidth="1"/>
    <col min="14" max="14" width="9.140625" style="160" customWidth="1"/>
    <col min="15" max="15" width="9.7109375" style="160" customWidth="1"/>
    <col min="16" max="16" width="9.140625" style="185" customWidth="1"/>
    <col min="17" max="26" width="9.140625" style="160" customWidth="1"/>
    <col min="27" max="27" width="17.140625" style="189" hidden="1" customWidth="1"/>
    <col min="28" max="28" width="9.140625" style="160" customWidth="1"/>
    <col min="29" max="16384" width="9.140625" style="160" customWidth="1"/>
  </cols>
  <sheetData>
    <row r="1" spans="1:27" ht="12.75">
      <c r="A1" s="151" t="s">
        <v>46</v>
      </c>
      <c r="B1" s="152"/>
      <c r="C1" s="152"/>
      <c r="D1" s="152"/>
      <c r="E1" s="152"/>
      <c r="F1" s="152"/>
      <c r="G1" s="152"/>
      <c r="H1" s="152"/>
      <c r="I1" s="152"/>
      <c r="J1" s="152"/>
      <c r="K1" s="152"/>
      <c r="L1" s="152"/>
      <c r="M1" s="152"/>
      <c r="AA1" s="56"/>
    </row>
    <row r="2" spans="1:27" ht="39" customHeight="1">
      <c r="A2" s="154" t="s">
        <v>14</v>
      </c>
      <c r="B2" s="154" t="s">
        <v>30</v>
      </c>
      <c r="C2" s="154" t="s">
        <v>105</v>
      </c>
      <c r="D2" s="154" t="s">
        <v>15</v>
      </c>
      <c r="E2" s="154" t="s">
        <v>172</v>
      </c>
      <c r="F2" s="154" t="s">
        <v>106</v>
      </c>
      <c r="G2" s="154" t="s">
        <v>16</v>
      </c>
      <c r="H2" s="154" t="s">
        <v>17</v>
      </c>
      <c r="I2" s="154" t="s">
        <v>6</v>
      </c>
      <c r="J2" s="154" t="s">
        <v>34</v>
      </c>
      <c r="K2" s="154" t="s">
        <v>150</v>
      </c>
      <c r="L2" s="154" t="s">
        <v>237</v>
      </c>
      <c r="M2" s="154" t="s">
        <v>238</v>
      </c>
      <c r="AA2" s="154" t="s">
        <v>239</v>
      </c>
    </row>
    <row r="3" spans="1:27" ht="117.75" customHeight="1">
      <c r="A3" s="6" t="s">
        <v>124</v>
      </c>
      <c r="B3" s="6" t="s">
        <v>113</v>
      </c>
      <c r="C3" s="155" t="s">
        <v>120</v>
      </c>
      <c r="D3" s="6" t="s">
        <v>148</v>
      </c>
      <c r="E3" s="172" t="s">
        <v>183</v>
      </c>
      <c r="F3" s="172" t="s">
        <v>184</v>
      </c>
      <c r="G3" s="172" t="s">
        <v>183</v>
      </c>
      <c r="H3" s="6"/>
      <c r="I3" s="36"/>
      <c r="J3" s="173"/>
      <c r="K3" s="6" t="s">
        <v>155</v>
      </c>
      <c r="L3" s="6" t="s">
        <v>244</v>
      </c>
      <c r="M3" s="6" t="s">
        <v>272</v>
      </c>
      <c r="AA3" s="186">
        <f aca="true" t="shared" si="0" ref="AA3:AA17">IF(L3="Critical",4,IF(L3="Significant",3,IF(L3="Moderate",2,IF(L3="Limited",1))))</f>
        <v>2</v>
      </c>
    </row>
    <row r="4" spans="1:27" ht="198" customHeight="1">
      <c r="A4" s="6" t="s">
        <v>125</v>
      </c>
      <c r="B4" s="6" t="s">
        <v>113</v>
      </c>
      <c r="C4" s="155" t="s">
        <v>120</v>
      </c>
      <c r="D4" s="6" t="s">
        <v>147</v>
      </c>
      <c r="E4" s="172" t="s">
        <v>187</v>
      </c>
      <c r="F4" s="172" t="s">
        <v>342</v>
      </c>
      <c r="G4" s="172" t="s">
        <v>363</v>
      </c>
      <c r="H4" s="6"/>
      <c r="I4" s="36"/>
      <c r="J4" s="173"/>
      <c r="K4" s="6" t="s">
        <v>159</v>
      </c>
      <c r="L4" s="6" t="s">
        <v>240</v>
      </c>
      <c r="M4" s="6" t="s">
        <v>243</v>
      </c>
      <c r="AA4" s="186">
        <f t="shared" si="0"/>
        <v>3</v>
      </c>
    </row>
    <row r="5" spans="1:27" ht="204">
      <c r="A5" s="6" t="s">
        <v>126</v>
      </c>
      <c r="B5" s="6" t="s">
        <v>142</v>
      </c>
      <c r="C5" s="155" t="s">
        <v>176</v>
      </c>
      <c r="D5" s="6" t="s">
        <v>147</v>
      </c>
      <c r="E5" s="172" t="s">
        <v>189</v>
      </c>
      <c r="F5" s="172" t="s">
        <v>190</v>
      </c>
      <c r="G5" s="172" t="s">
        <v>191</v>
      </c>
      <c r="H5" s="6"/>
      <c r="I5" s="36"/>
      <c r="J5" s="173"/>
      <c r="K5" s="6" t="s">
        <v>163</v>
      </c>
      <c r="L5" s="6" t="s">
        <v>244</v>
      </c>
      <c r="M5" s="6" t="s">
        <v>273</v>
      </c>
      <c r="AA5" s="186">
        <f t="shared" si="0"/>
        <v>2</v>
      </c>
    </row>
    <row r="6" spans="1:27" ht="293.25">
      <c r="A6" s="6" t="s">
        <v>127</v>
      </c>
      <c r="B6" s="6" t="s">
        <v>143</v>
      </c>
      <c r="C6" s="155" t="s">
        <v>177</v>
      </c>
      <c r="D6" s="6" t="s">
        <v>147</v>
      </c>
      <c r="E6" s="172" t="s">
        <v>192</v>
      </c>
      <c r="F6" s="172" t="s">
        <v>193</v>
      </c>
      <c r="G6" s="172" t="s">
        <v>194</v>
      </c>
      <c r="H6" s="6"/>
      <c r="I6" s="36"/>
      <c r="J6" s="173"/>
      <c r="K6" s="6" t="s">
        <v>164</v>
      </c>
      <c r="L6" s="6" t="s">
        <v>250</v>
      </c>
      <c r="M6" s="6" t="s">
        <v>251</v>
      </c>
      <c r="AA6" s="186">
        <f t="shared" si="0"/>
        <v>1</v>
      </c>
    </row>
    <row r="7" spans="1:27" ht="84" customHeight="1">
      <c r="A7" s="6" t="s">
        <v>128</v>
      </c>
      <c r="B7" s="6" t="s">
        <v>107</v>
      </c>
      <c r="C7" s="155" t="s">
        <v>116</v>
      </c>
      <c r="D7" s="6" t="s">
        <v>148</v>
      </c>
      <c r="E7" s="172" t="s">
        <v>195</v>
      </c>
      <c r="F7" s="172" t="s">
        <v>196</v>
      </c>
      <c r="G7" s="172" t="s">
        <v>197</v>
      </c>
      <c r="H7" s="6"/>
      <c r="I7" s="36"/>
      <c r="J7" s="187"/>
      <c r="K7" s="6" t="s">
        <v>165</v>
      </c>
      <c r="L7" s="6" t="s">
        <v>240</v>
      </c>
      <c r="M7" s="6" t="s">
        <v>274</v>
      </c>
      <c r="AA7" s="186">
        <f t="shared" si="0"/>
        <v>3</v>
      </c>
    </row>
    <row r="8" spans="1:27" ht="72" customHeight="1">
      <c r="A8" s="6" t="s">
        <v>129</v>
      </c>
      <c r="B8" s="6" t="s">
        <v>111</v>
      </c>
      <c r="C8" s="155" t="s">
        <v>118</v>
      </c>
      <c r="D8" s="6" t="s">
        <v>148</v>
      </c>
      <c r="E8" s="172" t="s">
        <v>198</v>
      </c>
      <c r="F8" s="172" t="s">
        <v>199</v>
      </c>
      <c r="G8" s="172" t="s">
        <v>200</v>
      </c>
      <c r="H8" s="6"/>
      <c r="I8" s="36"/>
      <c r="J8" s="173"/>
      <c r="K8" s="6" t="s">
        <v>166</v>
      </c>
      <c r="L8" s="6" t="s">
        <v>240</v>
      </c>
      <c r="M8" s="6" t="s">
        <v>248</v>
      </c>
      <c r="AA8" s="186">
        <f t="shared" si="0"/>
        <v>3</v>
      </c>
    </row>
    <row r="9" spans="1:27" ht="62.25" customHeight="1">
      <c r="A9" s="6" t="s">
        <v>130</v>
      </c>
      <c r="B9" s="6" t="s">
        <v>114</v>
      </c>
      <c r="C9" s="155" t="s">
        <v>121</v>
      </c>
      <c r="D9" s="6" t="s">
        <v>148</v>
      </c>
      <c r="E9" s="172" t="s">
        <v>201</v>
      </c>
      <c r="F9" s="172" t="s">
        <v>202</v>
      </c>
      <c r="G9" s="172" t="s">
        <v>203</v>
      </c>
      <c r="H9" s="6"/>
      <c r="I9" s="36"/>
      <c r="J9" s="173"/>
      <c r="K9" s="6" t="s">
        <v>167</v>
      </c>
      <c r="L9" s="6" t="s">
        <v>244</v>
      </c>
      <c r="M9" s="6" t="s">
        <v>252</v>
      </c>
      <c r="AA9" s="186">
        <f t="shared" si="0"/>
        <v>2</v>
      </c>
    </row>
    <row r="10" spans="1:27" ht="89.25">
      <c r="A10" s="6" t="s">
        <v>131</v>
      </c>
      <c r="B10" s="6" t="s">
        <v>139</v>
      </c>
      <c r="C10" s="155" t="s">
        <v>173</v>
      </c>
      <c r="D10" s="6" t="s">
        <v>148</v>
      </c>
      <c r="E10" s="172" t="s">
        <v>204</v>
      </c>
      <c r="F10" s="172" t="s">
        <v>205</v>
      </c>
      <c r="G10" s="172" t="s">
        <v>206</v>
      </c>
      <c r="H10" s="6"/>
      <c r="I10" s="36"/>
      <c r="J10" s="173"/>
      <c r="K10" s="6" t="s">
        <v>168</v>
      </c>
      <c r="L10" s="6" t="s">
        <v>240</v>
      </c>
      <c r="M10" s="6" t="s">
        <v>253</v>
      </c>
      <c r="AA10" s="186">
        <f t="shared" si="0"/>
        <v>3</v>
      </c>
    </row>
    <row r="11" spans="1:27" ht="128.25" customHeight="1">
      <c r="A11" s="6" t="s">
        <v>132</v>
      </c>
      <c r="B11" s="6" t="s">
        <v>366</v>
      </c>
      <c r="C11" s="155" t="s">
        <v>227</v>
      </c>
      <c r="D11" s="6" t="s">
        <v>147</v>
      </c>
      <c r="E11" s="182" t="s">
        <v>367</v>
      </c>
      <c r="F11" s="172" t="s">
        <v>364</v>
      </c>
      <c r="G11" s="172" t="s">
        <v>365</v>
      </c>
      <c r="H11" s="6"/>
      <c r="I11" s="36"/>
      <c r="J11" s="173"/>
      <c r="K11" s="6" t="s">
        <v>171</v>
      </c>
      <c r="L11" s="6" t="s">
        <v>240</v>
      </c>
      <c r="M11" s="6" t="s">
        <v>254</v>
      </c>
      <c r="AA11" s="186">
        <f t="shared" si="0"/>
        <v>3</v>
      </c>
    </row>
    <row r="12" spans="1:27" ht="108.75" customHeight="1">
      <c r="A12" s="6" t="s">
        <v>133</v>
      </c>
      <c r="B12" s="6" t="s">
        <v>108</v>
      </c>
      <c r="C12" s="155" t="s">
        <v>225</v>
      </c>
      <c r="D12" s="6" t="s">
        <v>149</v>
      </c>
      <c r="E12" s="172" t="s">
        <v>209</v>
      </c>
      <c r="F12" s="172" t="s">
        <v>210</v>
      </c>
      <c r="G12" s="172" t="s">
        <v>211</v>
      </c>
      <c r="H12" s="6"/>
      <c r="I12" s="36"/>
      <c r="J12" s="173"/>
      <c r="K12" s="6" t="s">
        <v>171</v>
      </c>
      <c r="L12" s="6" t="s">
        <v>240</v>
      </c>
      <c r="M12" s="6" t="s">
        <v>255</v>
      </c>
      <c r="AA12" s="186">
        <f t="shared" si="0"/>
        <v>3</v>
      </c>
    </row>
    <row r="13" spans="1:27" ht="69" customHeight="1">
      <c r="A13" s="6" t="s">
        <v>134</v>
      </c>
      <c r="B13" s="6" t="s">
        <v>145</v>
      </c>
      <c r="C13" s="155" t="s">
        <v>178</v>
      </c>
      <c r="D13" s="6" t="s">
        <v>149</v>
      </c>
      <c r="E13" s="172" t="s">
        <v>212</v>
      </c>
      <c r="F13" s="172" t="s">
        <v>213</v>
      </c>
      <c r="G13" s="172" t="s">
        <v>373</v>
      </c>
      <c r="H13" s="6"/>
      <c r="I13" s="36"/>
      <c r="J13" s="173"/>
      <c r="K13" s="6" t="s">
        <v>171</v>
      </c>
      <c r="L13" s="6" t="s">
        <v>240</v>
      </c>
      <c r="M13" s="6" t="s">
        <v>256</v>
      </c>
      <c r="AA13" s="186">
        <f t="shared" si="0"/>
        <v>3</v>
      </c>
    </row>
    <row r="14" spans="1:27" ht="117" customHeight="1">
      <c r="A14" s="6" t="s">
        <v>135</v>
      </c>
      <c r="B14" s="6" t="s">
        <v>146</v>
      </c>
      <c r="C14" s="155" t="s">
        <v>179</v>
      </c>
      <c r="D14" s="6" t="s">
        <v>147</v>
      </c>
      <c r="E14" s="172" t="s">
        <v>214</v>
      </c>
      <c r="F14" s="172" t="s">
        <v>345</v>
      </c>
      <c r="G14" s="172" t="s">
        <v>372</v>
      </c>
      <c r="H14" s="6"/>
      <c r="I14" s="36"/>
      <c r="J14" s="173"/>
      <c r="K14" s="6" t="s">
        <v>171</v>
      </c>
      <c r="L14" s="6" t="s">
        <v>244</v>
      </c>
      <c r="M14" s="6" t="s">
        <v>257</v>
      </c>
      <c r="AA14" s="186">
        <f t="shared" si="0"/>
        <v>2</v>
      </c>
    </row>
    <row r="15" spans="1:27" ht="64.5" customHeight="1">
      <c r="A15" s="6" t="s">
        <v>136</v>
      </c>
      <c r="B15" s="6" t="s">
        <v>109</v>
      </c>
      <c r="C15" s="155" t="s">
        <v>226</v>
      </c>
      <c r="D15" s="6" t="s">
        <v>149</v>
      </c>
      <c r="E15" s="172" t="s">
        <v>215</v>
      </c>
      <c r="F15" s="172" t="s">
        <v>216</v>
      </c>
      <c r="G15" s="172" t="s">
        <v>371</v>
      </c>
      <c r="H15" s="6"/>
      <c r="I15" s="36"/>
      <c r="J15" s="173"/>
      <c r="K15" s="6" t="s">
        <v>171</v>
      </c>
      <c r="L15" s="6" t="s">
        <v>244</v>
      </c>
      <c r="M15" s="6" t="s">
        <v>258</v>
      </c>
      <c r="AA15" s="186">
        <f t="shared" si="0"/>
        <v>2</v>
      </c>
    </row>
    <row r="16" spans="1:27" ht="76.5">
      <c r="A16" s="6" t="s">
        <v>137</v>
      </c>
      <c r="B16" s="6" t="s">
        <v>112</v>
      </c>
      <c r="C16" s="155" t="s">
        <v>119</v>
      </c>
      <c r="D16" s="6" t="s">
        <v>149</v>
      </c>
      <c r="E16" s="172" t="s">
        <v>217</v>
      </c>
      <c r="F16" s="172" t="s">
        <v>218</v>
      </c>
      <c r="G16" s="172" t="s">
        <v>219</v>
      </c>
      <c r="H16" s="6"/>
      <c r="I16" s="36"/>
      <c r="J16" s="173"/>
      <c r="K16" s="6" t="s">
        <v>171</v>
      </c>
      <c r="L16" s="6" t="s">
        <v>240</v>
      </c>
      <c r="M16" s="6" t="s">
        <v>276</v>
      </c>
      <c r="AA16" s="186">
        <f t="shared" si="0"/>
        <v>3</v>
      </c>
    </row>
    <row r="17" spans="1:27" ht="216.75" customHeight="1">
      <c r="A17" s="6" t="s">
        <v>138</v>
      </c>
      <c r="B17" s="6" t="s">
        <v>111</v>
      </c>
      <c r="C17" s="155" t="s">
        <v>118</v>
      </c>
      <c r="D17" s="6" t="s">
        <v>147</v>
      </c>
      <c r="E17" s="172" t="s">
        <v>220</v>
      </c>
      <c r="F17" s="172" t="s">
        <v>259</v>
      </c>
      <c r="G17" s="172" t="s">
        <v>221</v>
      </c>
      <c r="H17" s="6"/>
      <c r="I17" s="36"/>
      <c r="J17" s="173"/>
      <c r="K17" s="6" t="s">
        <v>171</v>
      </c>
      <c r="L17" s="6" t="s">
        <v>240</v>
      </c>
      <c r="M17" s="6" t="s">
        <v>277</v>
      </c>
      <c r="AA17" s="186">
        <f t="shared" si="0"/>
        <v>3</v>
      </c>
    </row>
    <row r="18" spans="1:27" ht="12.75">
      <c r="A18" s="156"/>
      <c r="B18" s="157" t="s">
        <v>47</v>
      </c>
      <c r="C18" s="158"/>
      <c r="D18" s="156"/>
      <c r="E18" s="156"/>
      <c r="F18" s="156"/>
      <c r="G18" s="156"/>
      <c r="H18" s="156"/>
      <c r="I18" s="156"/>
      <c r="J18" s="156"/>
      <c r="K18" s="156"/>
      <c r="L18" s="156"/>
      <c r="M18" s="156"/>
      <c r="AA18" s="89"/>
    </row>
    <row r="20" ht="12.75" hidden="1"/>
    <row r="21" ht="12.75" hidden="1">
      <c r="H21" s="160" t="s">
        <v>31</v>
      </c>
    </row>
    <row r="22" ht="12.75" hidden="1">
      <c r="H22" s="160" t="s">
        <v>7</v>
      </c>
    </row>
    <row r="23" ht="12.75" hidden="1">
      <c r="H23" s="160" t="s">
        <v>8</v>
      </c>
    </row>
    <row r="24" ht="12.75" hidden="1">
      <c r="H24" s="160" t="s">
        <v>22</v>
      </c>
    </row>
    <row r="25" ht="12.75" hidden="1">
      <c r="H25" s="160" t="s">
        <v>23</v>
      </c>
    </row>
    <row r="26" ht="12.75" hidden="1"/>
    <row r="27" ht="12.75" hidden="1"/>
    <row r="28" ht="12.75" hidden="1"/>
    <row r="29" ht="12.75" hidden="1">
      <c r="H29" s="160" t="s">
        <v>270</v>
      </c>
    </row>
    <row r="30" ht="12.75" hidden="1">
      <c r="H30" s="160" t="s">
        <v>241</v>
      </c>
    </row>
    <row r="31" ht="12.75" hidden="1">
      <c r="H31" s="160" t="s">
        <v>240</v>
      </c>
    </row>
    <row r="32" ht="12.75" hidden="1">
      <c r="H32" s="160" t="s">
        <v>244</v>
      </c>
    </row>
    <row r="33" ht="12.75" hidden="1">
      <c r="H33" s="160" t="s">
        <v>250</v>
      </c>
    </row>
  </sheetData>
  <sheetProtection formatColumns="0" formatRows="0" sort="0" autoFilter="0"/>
  <protectedRanges>
    <protectedRange password="E1A2" sqref="AA2" name="Range1"/>
    <protectedRange password="E1A2" sqref="AA3:AA17" name="Range1_1"/>
  </protectedRanges>
  <autoFilter ref="A2:L2"/>
  <conditionalFormatting sqref="I3:I17">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3">
    <dataValidation type="list" allowBlank="1" showInputMessage="1" showErrorMessage="1" sqref="I3:I17">
      <formula1>$H$22:$H$25</formula1>
    </dataValidation>
    <dataValidation type="list" allowBlank="1" showInputMessage="1" showErrorMessage="1" sqref="D3:D17">
      <formula1>$H$26:$H$27</formula1>
    </dataValidation>
    <dataValidation type="list" allowBlank="1" showInputMessage="1" showErrorMessage="1" sqref="L3:L17">
      <formula1>$H$30:$H$33</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tabColor theme="9" tint="-0.24997000396251678"/>
  </sheetPr>
  <dimension ref="A1:AA23"/>
  <sheetViews>
    <sheetView showGridLines="0" zoomScale="80" zoomScaleNormal="80" zoomScalePageLayoutView="0" workbookViewId="0" topLeftCell="A1">
      <pane ySplit="2" topLeftCell="A3" activePane="bottomLeft" state="frozen"/>
      <selection pane="topLeft" activeCell="A1" sqref="A1"/>
      <selection pane="bottomLeft" activeCell="H3" sqref="H3"/>
    </sheetView>
  </sheetViews>
  <sheetFormatPr defaultColWidth="9.140625" defaultRowHeight="12.75"/>
  <cols>
    <col min="1" max="1" width="10.140625" style="153" customWidth="1"/>
    <col min="2" max="2" width="8.7109375" style="153" customWidth="1"/>
    <col min="3" max="3" width="15.7109375" style="153" customWidth="1"/>
    <col min="4" max="4" width="12.28125" style="153" customWidth="1"/>
    <col min="5" max="5" width="29.140625" style="153" customWidth="1"/>
    <col min="6" max="6" width="36.00390625" style="153" customWidth="1"/>
    <col min="7" max="7" width="39.7109375" style="153" customWidth="1"/>
    <col min="8" max="8" width="22.00390625" style="153" customWidth="1"/>
    <col min="9" max="9" width="9.140625" style="153" customWidth="1"/>
    <col min="10" max="10" width="20.7109375" style="153" customWidth="1"/>
    <col min="11" max="12" width="13.28125" style="153" customWidth="1"/>
    <col min="13" max="13" width="13.28125" style="153" hidden="1" customWidth="1"/>
    <col min="14" max="14" width="13.57421875" style="153" customWidth="1"/>
    <col min="15" max="15" width="9.7109375" style="153" customWidth="1"/>
    <col min="17" max="26" width="9.140625" style="153" customWidth="1"/>
    <col min="27" max="27" width="21.00390625" style="38" hidden="1" customWidth="1"/>
    <col min="28" max="16384" width="9.140625" style="153" customWidth="1"/>
  </cols>
  <sheetData>
    <row r="1" spans="1:27" ht="12.75">
      <c r="A1" s="151" t="s">
        <v>46</v>
      </c>
      <c r="B1" s="152"/>
      <c r="C1" s="152"/>
      <c r="D1" s="152"/>
      <c r="E1" s="152"/>
      <c r="F1" s="152"/>
      <c r="G1" s="152"/>
      <c r="H1" s="152"/>
      <c r="I1" s="152"/>
      <c r="J1" s="152"/>
      <c r="K1" s="152"/>
      <c r="L1" s="152"/>
      <c r="M1" s="152"/>
      <c r="AA1" s="56"/>
    </row>
    <row r="2" spans="1:27" ht="39" customHeight="1">
      <c r="A2" s="154" t="s">
        <v>14</v>
      </c>
      <c r="B2" s="154" t="s">
        <v>30</v>
      </c>
      <c r="C2" s="154" t="s">
        <v>105</v>
      </c>
      <c r="D2" s="154" t="s">
        <v>15</v>
      </c>
      <c r="E2" s="154" t="s">
        <v>172</v>
      </c>
      <c r="F2" s="154" t="s">
        <v>106</v>
      </c>
      <c r="G2" s="154" t="s">
        <v>16</v>
      </c>
      <c r="H2" s="154" t="s">
        <v>17</v>
      </c>
      <c r="I2" s="154" t="s">
        <v>6</v>
      </c>
      <c r="J2" s="154" t="s">
        <v>34</v>
      </c>
      <c r="K2" s="154" t="s">
        <v>150</v>
      </c>
      <c r="L2" s="154" t="s">
        <v>237</v>
      </c>
      <c r="M2" s="154" t="s">
        <v>238</v>
      </c>
      <c r="AA2" s="154" t="s">
        <v>239</v>
      </c>
    </row>
    <row r="3" spans="1:27" ht="195" customHeight="1">
      <c r="A3" s="6" t="s">
        <v>283</v>
      </c>
      <c r="B3" s="6" t="s">
        <v>113</v>
      </c>
      <c r="C3" s="155" t="s">
        <v>300</v>
      </c>
      <c r="D3" s="6" t="s">
        <v>27</v>
      </c>
      <c r="E3" s="172" t="s">
        <v>288</v>
      </c>
      <c r="F3" s="172" t="s">
        <v>334</v>
      </c>
      <c r="G3" s="172" t="s">
        <v>323</v>
      </c>
      <c r="H3" s="6"/>
      <c r="I3" s="36"/>
      <c r="J3" s="173"/>
      <c r="K3" s="6" t="s">
        <v>294</v>
      </c>
      <c r="L3" s="6" t="s">
        <v>240</v>
      </c>
      <c r="M3" s="6" t="s">
        <v>243</v>
      </c>
      <c r="AA3" s="165">
        <f>IF(L3="Critical",4,IF(L3="Significant",3,IF(L3="Moderate",2,IF(L3="Limited",1))))</f>
        <v>3</v>
      </c>
    </row>
    <row r="4" spans="1:27" ht="216.75">
      <c r="A4" s="6" t="s">
        <v>284</v>
      </c>
      <c r="B4" s="6" t="s">
        <v>313</v>
      </c>
      <c r="C4" s="155" t="s">
        <v>314</v>
      </c>
      <c r="D4" s="6" t="s">
        <v>27</v>
      </c>
      <c r="E4" s="174" t="s">
        <v>324</v>
      </c>
      <c r="F4" s="174" t="s">
        <v>335</v>
      </c>
      <c r="G4" s="174" t="s">
        <v>325</v>
      </c>
      <c r="H4" s="6"/>
      <c r="I4" s="36"/>
      <c r="J4" s="173"/>
      <c r="K4" s="6" t="s">
        <v>294</v>
      </c>
      <c r="L4" s="6" t="s">
        <v>240</v>
      </c>
      <c r="M4" s="6" t="s">
        <v>315</v>
      </c>
      <c r="AA4" s="165">
        <f>IF(L4="Critical",4,IF(L4="Significant",3,IF(L4="Moderate",2,IF(L4="Limited",1))))</f>
        <v>3</v>
      </c>
    </row>
    <row r="5" spans="1:27" ht="138" customHeight="1">
      <c r="A5" s="6" t="s">
        <v>285</v>
      </c>
      <c r="B5" s="6" t="s">
        <v>301</v>
      </c>
      <c r="C5" s="175" t="s">
        <v>302</v>
      </c>
      <c r="D5" s="6" t="s">
        <v>27</v>
      </c>
      <c r="E5" s="175" t="s">
        <v>303</v>
      </c>
      <c r="F5" s="175" t="s">
        <v>338</v>
      </c>
      <c r="G5" s="175" t="s">
        <v>339</v>
      </c>
      <c r="H5" s="6"/>
      <c r="I5" s="36"/>
      <c r="J5" s="173"/>
      <c r="K5" s="6" t="s">
        <v>294</v>
      </c>
      <c r="L5" s="6" t="s">
        <v>244</v>
      </c>
      <c r="M5" s="6" t="s">
        <v>304</v>
      </c>
      <c r="AA5" s="165">
        <f>IF(L5="Critical",4,IF(L5="Significant",3,IF(L5="Moderate",2,IF(L5="Limited",1))))</f>
        <v>2</v>
      </c>
    </row>
    <row r="6" spans="1:27" ht="208.5" customHeight="1">
      <c r="A6" s="6" t="s">
        <v>289</v>
      </c>
      <c r="B6" s="6" t="s">
        <v>305</v>
      </c>
      <c r="C6" s="175" t="s">
        <v>306</v>
      </c>
      <c r="D6" s="6" t="s">
        <v>27</v>
      </c>
      <c r="E6" s="175" t="s">
        <v>307</v>
      </c>
      <c r="F6" s="175" t="s">
        <v>411</v>
      </c>
      <c r="G6" s="175" t="s">
        <v>308</v>
      </c>
      <c r="H6" s="6"/>
      <c r="I6" s="36"/>
      <c r="J6" s="173"/>
      <c r="K6" s="6" t="s">
        <v>294</v>
      </c>
      <c r="L6" s="6" t="s">
        <v>240</v>
      </c>
      <c r="M6" s="169" t="s">
        <v>309</v>
      </c>
      <c r="AA6" s="165">
        <f>IF(L6="Critical",4,IF(L6="Significant",3,IF(L6="Moderate",2,IF(L6="Limited",1))))</f>
        <v>3</v>
      </c>
    </row>
    <row r="7" spans="1:27" ht="82.5" customHeight="1">
      <c r="A7" s="6" t="s">
        <v>292</v>
      </c>
      <c r="B7" s="6" t="s">
        <v>110</v>
      </c>
      <c r="C7" s="175" t="s">
        <v>117</v>
      </c>
      <c r="D7" s="6" t="s">
        <v>27</v>
      </c>
      <c r="E7" s="175" t="s">
        <v>310</v>
      </c>
      <c r="F7" s="175" t="s">
        <v>341</v>
      </c>
      <c r="G7" s="175" t="s">
        <v>311</v>
      </c>
      <c r="H7" s="6"/>
      <c r="I7" s="36"/>
      <c r="J7" s="173"/>
      <c r="K7" s="6" t="s">
        <v>294</v>
      </c>
      <c r="L7" s="6" t="s">
        <v>240</v>
      </c>
      <c r="M7" s="169" t="s">
        <v>309</v>
      </c>
      <c r="AA7" s="165">
        <f>IF(L7="Critical",4,IF(L7="Significant",3,IF(L7="Moderate",2,IF(L7="Limited",1))))</f>
        <v>3</v>
      </c>
    </row>
    <row r="8" spans="1:27" ht="12.75">
      <c r="A8" s="156"/>
      <c r="B8" s="157" t="s">
        <v>47</v>
      </c>
      <c r="C8" s="158"/>
      <c r="D8" s="156"/>
      <c r="E8" s="156"/>
      <c r="F8" s="156"/>
      <c r="G8" s="156"/>
      <c r="H8" s="156"/>
      <c r="I8" s="156"/>
      <c r="J8" s="156"/>
      <c r="K8" s="156"/>
      <c r="L8" s="156"/>
      <c r="M8" s="156"/>
      <c r="AA8" s="89"/>
    </row>
    <row r="9" ht="12.75" hidden="1"/>
    <row r="10" ht="12.75" hidden="1"/>
    <row r="11" ht="12.75" hidden="1">
      <c r="H11" s="153" t="s">
        <v>31</v>
      </c>
    </row>
    <row r="12" ht="12.75" hidden="1">
      <c r="H12" s="153" t="s">
        <v>7</v>
      </c>
    </row>
    <row r="13" ht="12.75" hidden="1">
      <c r="H13" s="153" t="s">
        <v>8</v>
      </c>
    </row>
    <row r="14" ht="12.75" hidden="1">
      <c r="H14" s="153" t="s">
        <v>22</v>
      </c>
    </row>
    <row r="15" ht="12.75" hidden="1">
      <c r="H15" s="153" t="s">
        <v>23</v>
      </c>
    </row>
    <row r="16" ht="12.75" hidden="1">
      <c r="H16" s="159" t="s">
        <v>26</v>
      </c>
    </row>
    <row r="17" ht="12.75" hidden="1">
      <c r="H17" s="159" t="s">
        <v>27</v>
      </c>
    </row>
    <row r="18" ht="12.75" hidden="1"/>
    <row r="19" ht="12.75" hidden="1">
      <c r="H19" s="153" t="s">
        <v>270</v>
      </c>
    </row>
    <row r="20" ht="12.75" hidden="1">
      <c r="H20" s="160" t="s">
        <v>241</v>
      </c>
    </row>
    <row r="21" ht="12.75" hidden="1">
      <c r="H21" s="153" t="s">
        <v>240</v>
      </c>
    </row>
    <row r="22" ht="12.75" hidden="1">
      <c r="H22" s="153" t="s">
        <v>244</v>
      </c>
    </row>
    <row r="23" ht="12.75" hidden="1">
      <c r="H23" s="153" t="s">
        <v>250</v>
      </c>
    </row>
  </sheetData>
  <sheetProtection formatColumns="0" formatRows="0" sort="0" autoFilter="0"/>
  <protectedRanges>
    <protectedRange password="E1A2" sqref="AA2" name="Range1"/>
    <protectedRange password="E1A2" sqref="AA3:AA7" name="Range1_1"/>
  </protectedRanges>
  <autoFilter ref="A2:L2"/>
  <conditionalFormatting sqref="I3:I7">
    <cfRule type="cellIs" priority="10" dxfId="2" operator="equal" stopIfTrue="1">
      <formula>"Pass"</formula>
    </cfRule>
    <cfRule type="cellIs" priority="11" dxfId="1" operator="equal" stopIfTrue="1">
      <formula>"Fail"</formula>
    </cfRule>
    <cfRule type="cellIs" priority="12" dxfId="0" operator="equal" stopIfTrue="1">
      <formula>"Info"</formula>
    </cfRule>
  </conditionalFormatting>
  <dataValidations count="3">
    <dataValidation type="list" allowBlank="1" showInputMessage="1" showErrorMessage="1" sqref="L3:L7">
      <formula1>$H$20:$H$23</formula1>
    </dataValidation>
    <dataValidation type="list" allowBlank="1" showInputMessage="1" showErrorMessage="1" sqref="D3:D7">
      <formula1>$H$16:$H$17</formula1>
    </dataValidation>
    <dataValidation type="list" allowBlank="1" showInputMessage="1" showErrorMessage="1" sqref="I3:I7">
      <formula1>$H$12:$H$15</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26"/>
  <sheetViews>
    <sheetView showGridLines="0" zoomScale="80" zoomScaleNormal="80" zoomScalePageLayoutView="0" workbookViewId="0" topLeftCell="A1">
      <pane ySplit="1" topLeftCell="A2" activePane="bottomLeft" state="frozen"/>
      <selection pane="topLeft" activeCell="A1" sqref="A1"/>
      <selection pane="bottomLeft" activeCell="R12" sqref="R12"/>
    </sheetView>
  </sheetViews>
  <sheetFormatPr defaultColWidth="9.140625" defaultRowHeight="12.75"/>
  <cols>
    <col min="1" max="13" width="9.140625" style="19" customWidth="1"/>
    <col min="14" max="14" width="10.140625" style="19" customWidth="1"/>
    <col min="15" max="16384" width="9.140625" style="19" customWidth="1"/>
  </cols>
  <sheetData>
    <row r="1" spans="1:14" ht="12.75">
      <c r="A1" s="7" t="s">
        <v>35</v>
      </c>
      <c r="B1" s="8"/>
      <c r="C1" s="8"/>
      <c r="D1" s="8"/>
      <c r="E1" s="8"/>
      <c r="F1" s="8"/>
      <c r="G1" s="8"/>
      <c r="H1" s="8"/>
      <c r="I1" s="8"/>
      <c r="J1" s="8"/>
      <c r="K1" s="8"/>
      <c r="L1" s="8"/>
      <c r="M1" s="8"/>
      <c r="N1" s="9"/>
    </row>
    <row r="2" spans="1:14" s="20" customFormat="1" ht="12.75" customHeight="1">
      <c r="A2" s="26" t="s">
        <v>36</v>
      </c>
      <c r="B2" s="27"/>
      <c r="C2" s="27"/>
      <c r="D2" s="27"/>
      <c r="E2" s="27"/>
      <c r="F2" s="27"/>
      <c r="G2" s="27"/>
      <c r="H2" s="27"/>
      <c r="I2" s="27"/>
      <c r="J2" s="27"/>
      <c r="K2" s="27"/>
      <c r="L2" s="27"/>
      <c r="M2" s="27"/>
      <c r="N2" s="28"/>
    </row>
    <row r="3" spans="1:14" s="20" customFormat="1" ht="12.75" customHeight="1">
      <c r="A3" s="21" t="s">
        <v>83</v>
      </c>
      <c r="B3" s="22"/>
      <c r="C3" s="22"/>
      <c r="D3" s="22"/>
      <c r="E3" s="22"/>
      <c r="F3" s="22"/>
      <c r="G3" s="22"/>
      <c r="H3" s="22"/>
      <c r="I3" s="22"/>
      <c r="J3" s="22"/>
      <c r="K3" s="22"/>
      <c r="L3" s="22"/>
      <c r="M3" s="22"/>
      <c r="N3" s="23"/>
    </row>
    <row r="4" spans="1:14" s="20" customFormat="1" ht="12.75">
      <c r="A4" s="13" t="s">
        <v>321</v>
      </c>
      <c r="B4" s="14"/>
      <c r="C4" s="14"/>
      <c r="D4" s="14"/>
      <c r="E4" s="14"/>
      <c r="F4" s="14"/>
      <c r="G4" s="14"/>
      <c r="H4" s="14"/>
      <c r="I4" s="14"/>
      <c r="J4" s="14"/>
      <c r="K4" s="14"/>
      <c r="L4" s="14"/>
      <c r="M4" s="14"/>
      <c r="N4" s="15"/>
    </row>
    <row r="5" spans="1:14" s="20" customFormat="1" ht="12.75">
      <c r="A5" s="13" t="s">
        <v>230</v>
      </c>
      <c r="B5" s="14"/>
      <c r="C5" s="14"/>
      <c r="D5" s="14"/>
      <c r="E5" s="14"/>
      <c r="F5" s="14"/>
      <c r="G5" s="14"/>
      <c r="H5" s="14"/>
      <c r="I5" s="14"/>
      <c r="J5" s="14"/>
      <c r="K5" s="14"/>
      <c r="L5" s="14"/>
      <c r="M5" s="14"/>
      <c r="N5" s="15"/>
    </row>
    <row r="6" spans="1:14" s="20" customFormat="1" ht="12.75">
      <c r="A6" s="24"/>
      <c r="B6" s="16"/>
      <c r="C6" s="16"/>
      <c r="D6" s="16"/>
      <c r="E6" s="16"/>
      <c r="F6" s="16"/>
      <c r="G6" s="16"/>
      <c r="H6" s="16"/>
      <c r="I6" s="16"/>
      <c r="J6" s="16"/>
      <c r="K6" s="16"/>
      <c r="L6" s="16"/>
      <c r="M6" s="16"/>
      <c r="N6" s="17"/>
    </row>
    <row r="8" spans="1:14" ht="12.75" customHeight="1">
      <c r="A8" s="29" t="s">
        <v>104</v>
      </c>
      <c r="B8" s="30"/>
      <c r="C8" s="30"/>
      <c r="D8" s="30"/>
      <c r="E8" s="30"/>
      <c r="F8" s="30"/>
      <c r="G8" s="30"/>
      <c r="H8" s="30"/>
      <c r="I8" s="30"/>
      <c r="J8" s="30"/>
      <c r="K8" s="30"/>
      <c r="L8" s="30"/>
      <c r="M8" s="30"/>
      <c r="N8" s="31"/>
    </row>
    <row r="9" spans="1:14" ht="12.75" customHeight="1">
      <c r="A9" s="32" t="s">
        <v>41</v>
      </c>
      <c r="B9" s="33"/>
      <c r="C9" s="33"/>
      <c r="D9" s="33"/>
      <c r="E9" s="33"/>
      <c r="F9" s="33"/>
      <c r="G9" s="33"/>
      <c r="H9" s="33"/>
      <c r="I9" s="33"/>
      <c r="J9" s="33"/>
      <c r="K9" s="33"/>
      <c r="L9" s="33"/>
      <c r="M9" s="33"/>
      <c r="N9" s="34"/>
    </row>
    <row r="10" spans="1:14" ht="12.75" customHeight="1">
      <c r="A10" s="21" t="s">
        <v>84</v>
      </c>
      <c r="B10" s="22"/>
      <c r="C10" s="22"/>
      <c r="D10" s="22"/>
      <c r="E10" s="22"/>
      <c r="F10" s="22"/>
      <c r="G10" s="22"/>
      <c r="H10" s="22"/>
      <c r="I10" s="22"/>
      <c r="J10" s="22"/>
      <c r="K10" s="22"/>
      <c r="L10" s="22"/>
      <c r="M10" s="22"/>
      <c r="N10" s="23"/>
    </row>
    <row r="11" spans="1:14" ht="12.75">
      <c r="A11" s="13" t="s">
        <v>85</v>
      </c>
      <c r="B11" s="14"/>
      <c r="C11" s="14"/>
      <c r="D11" s="14"/>
      <c r="E11" s="14"/>
      <c r="F11" s="14"/>
      <c r="G11" s="14"/>
      <c r="H11" s="14"/>
      <c r="I11" s="14"/>
      <c r="J11" s="14"/>
      <c r="K11" s="14"/>
      <c r="L11" s="14"/>
      <c r="M11" s="14"/>
      <c r="N11" s="15"/>
    </row>
    <row r="12" spans="1:14" ht="12.75">
      <c r="A12" s="24" t="s">
        <v>86</v>
      </c>
      <c r="B12" s="16"/>
      <c r="C12" s="16"/>
      <c r="D12" s="16"/>
      <c r="E12" s="16"/>
      <c r="F12" s="16"/>
      <c r="G12" s="16"/>
      <c r="H12" s="16"/>
      <c r="I12" s="16"/>
      <c r="J12" s="16"/>
      <c r="K12" s="16"/>
      <c r="L12" s="16"/>
      <c r="M12" s="16"/>
      <c r="N12" s="17"/>
    </row>
    <row r="14" spans="1:14" ht="12.75" customHeight="1">
      <c r="A14" s="29" t="s">
        <v>40</v>
      </c>
      <c r="B14" s="30"/>
      <c r="C14" s="30"/>
      <c r="D14" s="30"/>
      <c r="E14" s="30"/>
      <c r="F14" s="30"/>
      <c r="G14" s="30"/>
      <c r="H14" s="30"/>
      <c r="I14" s="30"/>
      <c r="J14" s="30"/>
      <c r="K14" s="30"/>
      <c r="L14" s="30"/>
      <c r="M14" s="30"/>
      <c r="N14" s="31"/>
    </row>
    <row r="15" spans="1:14" ht="12.75" customHeight="1">
      <c r="A15" s="32" t="s">
        <v>39</v>
      </c>
      <c r="B15" s="33"/>
      <c r="C15" s="33"/>
      <c r="D15" s="33"/>
      <c r="E15" s="33"/>
      <c r="F15" s="33"/>
      <c r="G15" s="33"/>
      <c r="H15" s="33"/>
      <c r="I15" s="33"/>
      <c r="J15" s="33"/>
      <c r="K15" s="33"/>
      <c r="L15" s="33"/>
      <c r="M15" s="33"/>
      <c r="N15" s="34"/>
    </row>
    <row r="16" spans="1:14" ht="12.75" customHeight="1">
      <c r="A16" s="21" t="s">
        <v>87</v>
      </c>
      <c r="B16" s="22"/>
      <c r="C16" s="22"/>
      <c r="D16" s="22"/>
      <c r="E16" s="22"/>
      <c r="F16" s="22"/>
      <c r="G16" s="22"/>
      <c r="H16" s="22"/>
      <c r="I16" s="22"/>
      <c r="J16" s="22"/>
      <c r="K16" s="22"/>
      <c r="L16" s="22"/>
      <c r="M16" s="22"/>
      <c r="N16" s="23"/>
    </row>
    <row r="17" spans="1:14" ht="12.75">
      <c r="A17" s="13" t="s">
        <v>88</v>
      </c>
      <c r="B17" s="14"/>
      <c r="C17" s="14"/>
      <c r="D17" s="14"/>
      <c r="E17" s="14"/>
      <c r="F17" s="14"/>
      <c r="G17" s="14"/>
      <c r="H17" s="14"/>
      <c r="I17" s="14"/>
      <c r="J17" s="14"/>
      <c r="K17" s="14"/>
      <c r="L17" s="14"/>
      <c r="M17" s="14"/>
      <c r="N17" s="15"/>
    </row>
    <row r="18" spans="1:14" ht="12.75">
      <c r="A18" s="13" t="s">
        <v>89</v>
      </c>
      <c r="B18" s="14"/>
      <c r="C18" s="14"/>
      <c r="D18" s="14"/>
      <c r="E18" s="14"/>
      <c r="F18" s="14"/>
      <c r="G18" s="14"/>
      <c r="H18" s="14"/>
      <c r="I18" s="14"/>
      <c r="J18" s="14"/>
      <c r="K18" s="14"/>
      <c r="L18" s="14"/>
      <c r="M18" s="14"/>
      <c r="N18" s="15"/>
    </row>
    <row r="19" spans="1:14" ht="12.75">
      <c r="A19" s="13" t="s">
        <v>90</v>
      </c>
      <c r="B19" s="14"/>
      <c r="C19" s="14"/>
      <c r="D19" s="14"/>
      <c r="E19" s="14"/>
      <c r="F19" s="14"/>
      <c r="G19" s="14"/>
      <c r="H19" s="14"/>
      <c r="I19" s="14"/>
      <c r="J19" s="14"/>
      <c r="K19" s="14"/>
      <c r="L19" s="14"/>
      <c r="M19" s="14"/>
      <c r="N19" s="15"/>
    </row>
    <row r="20" spans="1:14" ht="12.75">
      <c r="A20" s="24"/>
      <c r="B20" s="16"/>
      <c r="C20" s="16"/>
      <c r="D20" s="16"/>
      <c r="E20" s="16"/>
      <c r="F20" s="16"/>
      <c r="G20" s="16"/>
      <c r="H20" s="16"/>
      <c r="I20" s="16"/>
      <c r="J20" s="16"/>
      <c r="K20" s="16"/>
      <c r="L20" s="16"/>
      <c r="M20" s="16"/>
      <c r="N20" s="17"/>
    </row>
    <row r="22" spans="1:14" ht="12.75" customHeight="1">
      <c r="A22" s="29" t="s">
        <v>37</v>
      </c>
      <c r="B22" s="30"/>
      <c r="C22" s="30"/>
      <c r="D22" s="30"/>
      <c r="E22" s="30"/>
      <c r="F22" s="30"/>
      <c r="G22" s="30"/>
      <c r="H22" s="30"/>
      <c r="I22" s="30"/>
      <c r="J22" s="30"/>
      <c r="K22" s="30"/>
      <c r="L22" s="30"/>
      <c r="M22" s="30"/>
      <c r="N22" s="31"/>
    </row>
    <row r="23" spans="1:14" ht="12.75" customHeight="1">
      <c r="A23" s="32" t="s">
        <v>38</v>
      </c>
      <c r="B23" s="33"/>
      <c r="C23" s="33"/>
      <c r="D23" s="33"/>
      <c r="E23" s="33"/>
      <c r="F23" s="33"/>
      <c r="G23" s="33"/>
      <c r="H23" s="33"/>
      <c r="I23" s="33"/>
      <c r="J23" s="33"/>
      <c r="K23" s="33"/>
      <c r="L23" s="33"/>
      <c r="M23" s="33"/>
      <c r="N23" s="34"/>
    </row>
    <row r="24" spans="1:14" ht="12.75" customHeight="1">
      <c r="A24" s="21" t="s">
        <v>91</v>
      </c>
      <c r="B24" s="22"/>
      <c r="C24" s="22"/>
      <c r="D24" s="22"/>
      <c r="E24" s="22"/>
      <c r="F24" s="22"/>
      <c r="G24" s="22"/>
      <c r="H24" s="22"/>
      <c r="I24" s="22"/>
      <c r="J24" s="22"/>
      <c r="K24" s="22"/>
      <c r="L24" s="22"/>
      <c r="M24" s="22"/>
      <c r="N24" s="23"/>
    </row>
    <row r="25" spans="1:14" ht="12.75">
      <c r="A25" s="13" t="s">
        <v>123</v>
      </c>
      <c r="B25" s="14"/>
      <c r="C25" s="14"/>
      <c r="D25" s="14"/>
      <c r="E25" s="14"/>
      <c r="F25" s="14"/>
      <c r="G25" s="14"/>
      <c r="H25" s="14"/>
      <c r="I25" s="14"/>
      <c r="J25" s="14"/>
      <c r="K25" s="14"/>
      <c r="L25" s="14"/>
      <c r="M25" s="14"/>
      <c r="N25" s="15"/>
    </row>
    <row r="26" spans="1:14" ht="12.75">
      <c r="A26" s="24"/>
      <c r="B26" s="16"/>
      <c r="C26" s="16"/>
      <c r="D26" s="16"/>
      <c r="E26" s="16"/>
      <c r="F26" s="16"/>
      <c r="G26" s="16"/>
      <c r="H26" s="16"/>
      <c r="I26" s="16"/>
      <c r="J26" s="16"/>
      <c r="K26" s="16"/>
      <c r="L26" s="16"/>
      <c r="M26" s="16"/>
      <c r="N26" s="17"/>
    </row>
  </sheetData>
  <sheetProtection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24"/>
  <sheetViews>
    <sheetView showGridLines="0" zoomScale="80" zoomScaleNormal="80" zoomScalePageLayoutView="0" workbookViewId="0" topLeftCell="A1">
      <pane ySplit="1" topLeftCell="A2" activePane="bottomLeft" state="frozen"/>
      <selection pane="topLeft" activeCell="A1" sqref="A1"/>
      <selection pane="bottomLeft" activeCell="B3" sqref="B3"/>
    </sheetView>
  </sheetViews>
  <sheetFormatPr defaultColWidth="9.140625" defaultRowHeight="12.75"/>
  <cols>
    <col min="2" max="2" width="13.140625" style="0" customWidth="1"/>
    <col min="3" max="3" width="84.421875" style="0" customWidth="1"/>
    <col min="4" max="4" width="22.421875" style="0" customWidth="1"/>
  </cols>
  <sheetData>
    <row r="1" spans="1:4" ht="12.75">
      <c r="A1" s="7" t="s">
        <v>45</v>
      </c>
      <c r="B1" s="8"/>
      <c r="C1" s="8"/>
      <c r="D1" s="8"/>
    </row>
    <row r="2" spans="1:4" s="1" customFormat="1" ht="12.75" customHeight="1">
      <c r="A2" s="25" t="s">
        <v>42</v>
      </c>
      <c r="B2" s="25" t="s">
        <v>43</v>
      </c>
      <c r="C2" s="25" t="s">
        <v>44</v>
      </c>
      <c r="D2" s="25" t="s">
        <v>60</v>
      </c>
    </row>
    <row r="3" spans="1:4" ht="12.75">
      <c r="A3" s="93">
        <v>1</v>
      </c>
      <c r="B3" s="94">
        <v>42157</v>
      </c>
      <c r="C3" s="95" t="s">
        <v>48</v>
      </c>
      <c r="D3" s="95" t="s">
        <v>401</v>
      </c>
    </row>
    <row r="4" spans="1:4" ht="12.75">
      <c r="A4" s="93"/>
      <c r="B4" s="94"/>
      <c r="C4" s="95"/>
      <c r="D4" s="95"/>
    </row>
    <row r="17" ht="12.75">
      <c r="B17" s="5"/>
    </row>
    <row r="18" ht="12.75">
      <c r="B18" s="5"/>
    </row>
    <row r="19" ht="12.75">
      <c r="B19" s="5"/>
    </row>
    <row r="20" ht="12.75">
      <c r="B20" s="5"/>
    </row>
    <row r="21" ht="12.75">
      <c r="B21" s="5"/>
    </row>
    <row r="22" ht="12.75">
      <c r="B22" s="5"/>
    </row>
    <row r="23" ht="12.75">
      <c r="B23" s="5"/>
    </row>
    <row r="24" ht="12.75">
      <c r="B24" s="5"/>
    </row>
  </sheetData>
  <sheetProtection sort="0" autoFilter="0"/>
  <printOptions horizontalCentered="1"/>
  <pageMargins left="0.25" right="0.25" top="0.5" bottom="0.5" header="0.25" footer="0.25"/>
  <pageSetup fitToHeight="1" fitToWidth="1" horizontalDpi="1200" verticalDpi="1200" orientation="landscape" scale="71"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Masood, Taimur [USA]</cp:lastModifiedBy>
  <cp:lastPrinted>2012-12-04T14:27:07Z</cp:lastPrinted>
  <dcterms:created xsi:type="dcterms:W3CDTF">2012-09-21T14:43:24Z</dcterms:created>
  <dcterms:modified xsi:type="dcterms:W3CDTF">2015-06-03T16:53:40Z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